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6\Sistemas- Art 37\Tercer Trimestre\Informe 3er. Trimestre Artículo 37 del PEF 2026\"/>
    </mc:Choice>
  </mc:AlternateContent>
  <xr:revisionPtr revIDLastSave="0" documentId="13_ncr:1_{E8B4D8CE-9BA5-4C31-8D3A-6BC02F9889B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Carátula" sheetId="8" r:id="rId1"/>
    <sheet name="Frac I" sheetId="2" r:id="rId2"/>
    <sheet name="Frac II " sheetId="10" r:id="rId3"/>
    <sheet name="Frac III" sheetId="4" r:id="rId4"/>
    <sheet name="FRAC IV" sheetId="6" r:id="rId5"/>
    <sheet name="FRAC V" sheetId="9" r:id="rId6"/>
  </sheets>
  <externalReferences>
    <externalReference r:id="rId7"/>
  </externalReferences>
  <definedNames>
    <definedName name="_xlnm.Print_Area" localSheetId="0">Carátula!$A$1:$H$32</definedName>
    <definedName name="_xlnm.Print_Area" localSheetId="1">'Frac I'!$A$1:$L$38</definedName>
    <definedName name="_xlnm.Print_Area" localSheetId="2">'Frac II '!$A$1:$U$88</definedName>
    <definedName name="_xlnm.Print_Area" localSheetId="3">'Frac III'!$A$1:$P$48</definedName>
    <definedName name="_xlnm.Print_Area" localSheetId="4">'FRAC IV'!$B$1:$K$28</definedName>
    <definedName name="_xlnm.Print_Area" localSheetId="5">'FRAC V'!$A$1:$F$35</definedName>
    <definedName name="_xlnm.Print_Titles" localSheetId="2">'Frac II 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N104" i="10" l="1"/>
  <c r="R79" i="10"/>
  <c r="AG70" i="10"/>
  <c r="AC68" i="10"/>
  <c r="AB68" i="10"/>
  <c r="AA68" i="10"/>
  <c r="Z68" i="10"/>
  <c r="Y68" i="10"/>
  <c r="X68" i="10"/>
  <c r="W68" i="10"/>
  <c r="AC70" i="10" s="1"/>
  <c r="L67" i="10"/>
  <c r="K67" i="10"/>
  <c r="J67" i="10"/>
  <c r="H67" i="10"/>
  <c r="G67" i="10"/>
  <c r="F67" i="10"/>
  <c r="U65" i="10"/>
  <c r="U64" i="10"/>
  <c r="U63" i="10"/>
  <c r="U62" i="10"/>
  <c r="U61" i="10"/>
  <c r="U60" i="10"/>
  <c r="U59" i="10"/>
  <c r="U58" i="10"/>
  <c r="U57" i="10"/>
  <c r="U56" i="10"/>
  <c r="U55" i="10"/>
  <c r="U54" i="10"/>
  <c r="U53" i="10"/>
  <c r="U52" i="10"/>
  <c r="U51" i="10"/>
  <c r="U50" i="10"/>
  <c r="U49" i="10"/>
  <c r="U48" i="10"/>
  <c r="U47" i="10"/>
  <c r="U46" i="10"/>
  <c r="U45" i="10"/>
  <c r="U44" i="10"/>
  <c r="U43" i="10"/>
  <c r="U42" i="10"/>
  <c r="U41" i="10"/>
  <c r="U40" i="10"/>
  <c r="U39" i="10"/>
  <c r="U38" i="10"/>
  <c r="U37" i="10"/>
  <c r="AU36" i="10"/>
  <c r="T36" i="10"/>
  <c r="S36" i="10"/>
  <c r="R36" i="10"/>
  <c r="AU35" i="10"/>
  <c r="AV35" i="10" s="1"/>
  <c r="AK35" i="10"/>
  <c r="AL35" i="10" s="1"/>
  <c r="Y35" i="10"/>
  <c r="X35" i="10"/>
  <c r="AD35" i="10" s="1"/>
  <c r="AE35" i="10" s="1"/>
  <c r="T35" i="10"/>
  <c r="S35" i="10"/>
  <c r="R35" i="10"/>
  <c r="AU34" i="10"/>
  <c r="AV34" i="10" s="1"/>
  <c r="AK34" i="10"/>
  <c r="AL34" i="10" s="1"/>
  <c r="Y34" i="10"/>
  <c r="AD34" i="10" s="1"/>
  <c r="T34" i="10"/>
  <c r="S34" i="10"/>
  <c r="R34" i="10"/>
  <c r="AU33" i="10"/>
  <c r="AV33" i="10" s="1"/>
  <c r="AK33" i="10"/>
  <c r="AL33" i="10" s="1"/>
  <c r="Y33" i="10"/>
  <c r="X33" i="10"/>
  <c r="T33" i="10"/>
  <c r="S33" i="10"/>
  <c r="R33" i="10"/>
  <c r="AU32" i="10"/>
  <c r="AV32" i="10" s="1"/>
  <c r="AK32" i="10"/>
  <c r="AL32" i="10" s="1"/>
  <c r="AD32" i="10"/>
  <c r="AF32" i="10" s="1"/>
  <c r="T32" i="10"/>
  <c r="S32" i="10"/>
  <c r="U32" i="10" s="1"/>
  <c r="R32" i="10"/>
  <c r="AU31" i="10"/>
  <c r="AV31" i="10" s="1"/>
  <c r="AL31" i="10"/>
  <c r="AK31" i="10"/>
  <c r="AD31" i="10"/>
  <c r="AE31" i="10" s="1"/>
  <c r="T31" i="10"/>
  <c r="S31" i="10"/>
  <c r="R31" i="10"/>
  <c r="U31" i="10" s="1"/>
  <c r="AU30" i="10"/>
  <c r="AV30" i="10" s="1"/>
  <c r="AK30" i="10"/>
  <c r="AL30" i="10" s="1"/>
  <c r="AD30" i="10"/>
  <c r="AF30" i="10" s="1"/>
  <c r="T30" i="10"/>
  <c r="U30" i="10" s="1"/>
  <c r="S30" i="10"/>
  <c r="R30" i="10"/>
  <c r="AU29" i="10"/>
  <c r="AV29" i="10" s="1"/>
  <c r="AK29" i="10"/>
  <c r="AL29" i="10" s="1"/>
  <c r="AD29" i="10"/>
  <c r="AE29" i="10" s="1"/>
  <c r="T29" i="10"/>
  <c r="S29" i="10"/>
  <c r="R29" i="10"/>
  <c r="AU28" i="10"/>
  <c r="AV28" i="10" s="1"/>
  <c r="AK28" i="10"/>
  <c r="AL28" i="10" s="1"/>
  <c r="AD28" i="10"/>
  <c r="AE28" i="10" s="1"/>
  <c r="T28" i="10"/>
  <c r="S28" i="10"/>
  <c r="R28" i="10"/>
  <c r="AU27" i="10"/>
  <c r="AV27" i="10" s="1"/>
  <c r="AK27" i="10"/>
  <c r="AL27" i="10" s="1"/>
  <c r="AD27" i="10"/>
  <c r="AE27" i="10" s="1"/>
  <c r="T27" i="10"/>
  <c r="S27" i="10"/>
  <c r="R27" i="10"/>
  <c r="AU26" i="10"/>
  <c r="AV26" i="10" s="1"/>
  <c r="AK26" i="10"/>
  <c r="AL26" i="10" s="1"/>
  <c r="AD26" i="10"/>
  <c r="AF26" i="10" s="1"/>
  <c r="T26" i="10"/>
  <c r="S26" i="10"/>
  <c r="R26" i="10"/>
  <c r="AU25" i="10"/>
  <c r="AV25" i="10" s="1"/>
  <c r="AK25" i="10"/>
  <c r="AL25" i="10" s="1"/>
  <c r="AD25" i="10"/>
  <c r="AF25" i="10" s="1"/>
  <c r="T25" i="10"/>
  <c r="S25" i="10"/>
  <c r="R25" i="10"/>
  <c r="AU24" i="10"/>
  <c r="AV24" i="10" s="1"/>
  <c r="AK24" i="10"/>
  <c r="AL24" i="10" s="1"/>
  <c r="AD24" i="10"/>
  <c r="AF24" i="10" s="1"/>
  <c r="T24" i="10"/>
  <c r="S24" i="10"/>
  <c r="R24" i="10"/>
  <c r="AU23" i="10"/>
  <c r="AV23" i="10" s="1"/>
  <c r="AK23" i="10"/>
  <c r="AL23" i="10" s="1"/>
  <c r="AD23" i="10"/>
  <c r="AE23" i="10" s="1"/>
  <c r="T23" i="10"/>
  <c r="S23" i="10"/>
  <c r="R23" i="10"/>
  <c r="AU22" i="10"/>
  <c r="AV22" i="10" s="1"/>
  <c r="AK22" i="10"/>
  <c r="AL22" i="10" s="1"/>
  <c r="AE22" i="10"/>
  <c r="AD22" i="10"/>
  <c r="AF22" i="10" s="1"/>
  <c r="T22" i="10"/>
  <c r="S22" i="10"/>
  <c r="R22" i="10"/>
  <c r="AU21" i="10"/>
  <c r="AV21" i="10" s="1"/>
  <c r="AK21" i="10"/>
  <c r="AL21" i="10" s="1"/>
  <c r="AF21" i="10"/>
  <c r="AE21" i="10"/>
  <c r="T21" i="10"/>
  <c r="S21" i="10"/>
  <c r="R21" i="10"/>
  <c r="AV20" i="10"/>
  <c r="AU20" i="10"/>
  <c r="AL20" i="10"/>
  <c r="AK20" i="10"/>
  <c r="AF20" i="10"/>
  <c r="AE20" i="10"/>
  <c r="T20" i="10"/>
  <c r="S20" i="10"/>
  <c r="R20" i="10"/>
  <c r="AU19" i="10"/>
  <c r="AV19" i="10" s="1"/>
  <c r="AL19" i="10"/>
  <c r="AK19" i="10"/>
  <c r="AF19" i="10"/>
  <c r="AD19" i="10"/>
  <c r="AE19" i="10" s="1"/>
  <c r="T19" i="10"/>
  <c r="S19" i="10"/>
  <c r="R19" i="10"/>
  <c r="AU18" i="10"/>
  <c r="AV18" i="10" s="1"/>
  <c r="AK18" i="10"/>
  <c r="AL18" i="10" s="1"/>
  <c r="AD18" i="10"/>
  <c r="AF18" i="10" s="1"/>
  <c r="T18" i="10"/>
  <c r="S18" i="10"/>
  <c r="R18" i="10"/>
  <c r="AV17" i="10"/>
  <c r="AU17" i="10"/>
  <c r="AK17" i="10"/>
  <c r="AL17" i="10" s="1"/>
  <c r="AD17" i="10"/>
  <c r="AF17" i="10" s="1"/>
  <c r="T17" i="10"/>
  <c r="S17" i="10"/>
  <c r="R17" i="10"/>
  <c r="AU16" i="10"/>
  <c r="AV16" i="10" s="1"/>
  <c r="AK16" i="10"/>
  <c r="AL16" i="10" s="1"/>
  <c r="AD16" i="10"/>
  <c r="AF16" i="10" s="1"/>
  <c r="U16" i="10"/>
  <c r="T16" i="10"/>
  <c r="S16" i="10"/>
  <c r="R16" i="10"/>
  <c r="AU15" i="10"/>
  <c r="AV15" i="10" s="1"/>
  <c r="AK15" i="10"/>
  <c r="AL15" i="10" s="1"/>
  <c r="AD15" i="10"/>
  <c r="AF15" i="10" s="1"/>
  <c r="T15" i="10"/>
  <c r="S15" i="10"/>
  <c r="R15" i="10"/>
  <c r="AU14" i="10"/>
  <c r="AV14" i="10" s="1"/>
  <c r="AK14" i="10"/>
  <c r="AL14" i="10" s="1"/>
  <c r="AF14" i="10"/>
  <c r="AD14" i="10"/>
  <c r="AE14" i="10" s="1"/>
  <c r="T14" i="10"/>
  <c r="S14" i="10"/>
  <c r="R14" i="10"/>
  <c r="AU13" i="10"/>
  <c r="AV13" i="10" s="1"/>
  <c r="AK13" i="10"/>
  <c r="AL13" i="10" s="1"/>
  <c r="AD13" i="10"/>
  <c r="AF13" i="10" s="1"/>
  <c r="T13" i="10"/>
  <c r="S13" i="10"/>
  <c r="R13" i="10"/>
  <c r="AU12" i="10"/>
  <c r="AV12" i="10" s="1"/>
  <c r="AK12" i="10"/>
  <c r="AL12" i="10" s="1"/>
  <c r="AD12" i="10"/>
  <c r="AF12" i="10" s="1"/>
  <c r="T12" i="10"/>
  <c r="S12" i="10"/>
  <c r="R12" i="10"/>
  <c r="AE13" i="10" l="1"/>
  <c r="U29" i="10"/>
  <c r="S67" i="10"/>
  <c r="S75" i="10" s="1"/>
  <c r="S76" i="10" s="1"/>
  <c r="U24" i="10"/>
  <c r="U26" i="10"/>
  <c r="U28" i="10"/>
  <c r="U34" i="10"/>
  <c r="U21" i="10"/>
  <c r="AE16" i="10"/>
  <c r="U18" i="10"/>
  <c r="R67" i="10"/>
  <c r="R75" i="10" s="1"/>
  <c r="R76" i="10" s="1"/>
  <c r="U15" i="10"/>
  <c r="AF28" i="10"/>
  <c r="T67" i="10"/>
  <c r="T75" i="10" s="1"/>
  <c r="T76" i="10" s="1"/>
  <c r="AF27" i="10"/>
  <c r="AE18" i="10"/>
  <c r="U20" i="10"/>
  <c r="AE30" i="10"/>
  <c r="AD33" i="10"/>
  <c r="AF33" i="10" s="1"/>
  <c r="U35" i="10"/>
  <c r="AE12" i="10"/>
  <c r="U23" i="10"/>
  <c r="U14" i="10"/>
  <c r="U19" i="10"/>
  <c r="U17" i="10"/>
  <c r="U25" i="10"/>
  <c r="AE26" i="10"/>
  <c r="AF29" i="10"/>
  <c r="U22" i="10"/>
  <c r="U13" i="10"/>
  <c r="AF23" i="10"/>
  <c r="U27" i="10"/>
  <c r="AF31" i="10"/>
  <c r="U33" i="10"/>
  <c r="U36" i="10"/>
  <c r="U83" i="10"/>
  <c r="T83" i="10"/>
  <c r="AF34" i="10"/>
  <c r="AE34" i="10"/>
  <c r="AE32" i="10"/>
  <c r="AE17" i="10"/>
  <c r="AE15" i="10"/>
  <c r="AE25" i="10"/>
  <c r="U12" i="10"/>
  <c r="AE24" i="10"/>
  <c r="R78" i="10" l="1"/>
  <c r="AE33" i="10"/>
  <c r="U67" i="10"/>
  <c r="U75" i="10" s="1"/>
  <c r="P11" i="4"/>
  <c r="O11" i="4"/>
  <c r="N11" i="4"/>
  <c r="P35" i="4" l="1"/>
  <c r="O35" i="4"/>
  <c r="N35" i="4"/>
  <c r="L35" i="4"/>
  <c r="K35" i="4"/>
  <c r="J35" i="4"/>
  <c r="H35" i="4"/>
  <c r="G35" i="4"/>
  <c r="F35" i="4"/>
  <c r="D35" i="4"/>
  <c r="C35" i="4"/>
  <c r="B35" i="4"/>
  <c r="F24" i="2"/>
  <c r="E24" i="2"/>
  <c r="D24" i="2"/>
</calcChain>
</file>

<file path=xl/sharedStrings.xml><?xml version="1.0" encoding="utf-8"?>
<sst xmlns="http://schemas.openxmlformats.org/spreadsheetml/2006/main" count="331" uniqueCount="153">
  <si>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</si>
  <si>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</si>
  <si>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</si>
  <si>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</si>
  <si>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</si>
  <si>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</si>
  <si>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</si>
  <si>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</si>
  <si>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</si>
  <si>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</si>
  <si>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</si>
  <si>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</si>
  <si>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</si>
  <si>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</si>
  <si>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</si>
  <si>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</si>
  <si>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</si>
  <si>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</si>
  <si>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</si>
  <si>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</si>
  <si>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</si>
  <si>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</si>
  <si>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</si>
  <si>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</si>
  <si>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</si>
  <si>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</si>
  <si>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Fracción V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</si>
  <si>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</si>
  <si>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</si>
  <si>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</si>
  <si>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</si>
  <si>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</si>
  <si>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</si>
  <si>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</si>
  <si>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</si>
  <si>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</si>
  <si>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</si>
  <si>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</si>
  <si>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</si>
  <si>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</si>
  <si>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</si>
  <si>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</si>
  <si>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t xml:space="preserve">Inicio o Fin </t>
  </si>
  <si>
    <t>Categoría</t>
  </si>
  <si>
    <t xml:space="preserve">Costo de la plantilla de personal </t>
  </si>
  <si>
    <t>En términos del artículo 37, fracción V del Decreto de Presupuesto de Egresos de la Federación para el Ejercicio Fiscal 2026</t>
  </si>
  <si>
    <t>En términos del artículo  37, fracción  II del Decreto de Presupuesto de Egresos de la Federación para el Ejercicio Fiscal 2026</t>
  </si>
  <si>
    <t>En términos del artículo  37, fracción I del Decreto de Presupuesto de Egresos de la Federación para el Ejercicio Fiscal 2026</t>
  </si>
  <si>
    <t>En términos del artículo  37, fracción III del Decreto de Presupuesto de Egresos de la Federación para el Ejercicio Fiscal 2026</t>
  </si>
  <si>
    <t>En términos del artículo 37, fracción IV del Decreto de Presupuesto de Egresos de la Federación para el Ejercicio Fiscal 2026</t>
  </si>
  <si>
    <t>Metas alcanzadas al período Enero-Junio</t>
  </si>
  <si>
    <t>Subsecretaría de Educación Superior</t>
  </si>
  <si>
    <t>Dirección General de Universidades</t>
  </si>
  <si>
    <t>Tecnológicas y Politécnicas</t>
  </si>
  <si>
    <t>Seleccione</t>
  </si>
  <si>
    <t>Fecha:</t>
  </si>
  <si>
    <t>Informe correspondiente al Trimestre:</t>
  </si>
  <si>
    <t>Enero - Marzo</t>
  </si>
  <si>
    <t>Abril - Junio</t>
  </si>
  <si>
    <t>Julio - Septiembre</t>
  </si>
  <si>
    <t>En términos del artículo  37 del Decreto de Presupuesto de Egresos de la Federación para el Ejercicio Fiscal 2026</t>
  </si>
  <si>
    <t>Octubre - Diciembre</t>
  </si>
  <si>
    <t>Validó</t>
  </si>
  <si>
    <t>La información proporcionada y su veracidad es de la absoluta responsabilidad directa o indirecta como ejecutor del gasto del Organismo Descentralizado Estatal que reporta.</t>
  </si>
  <si>
    <t>Sello de la Universidad</t>
  </si>
  <si>
    <t>Lic. Baldemar Lozano Torres</t>
  </si>
  <si>
    <t>C.P.A. Homero Gómez Ramírez</t>
  </si>
  <si>
    <t>Mtro. Javier Cabrera Filomeno</t>
  </si>
  <si>
    <t>Director de Planeación y Evaluación</t>
  </si>
  <si>
    <t>Secretario Administrativo</t>
  </si>
  <si>
    <t>Rector</t>
  </si>
  <si>
    <t>UNIVERSIDAD POLITÉCNICA DE FRANCISCO I. MADERO</t>
  </si>
  <si>
    <t>Universidad Politécnica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</si>
  <si>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</si>
  <si>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</si>
  <si>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</si>
  <si>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</si>
  <si>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</si>
  <si>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julio - septiembre</t>
  </si>
  <si>
    <t>Tercer Trimestre</t>
  </si>
  <si>
    <t>Enero-julio</t>
  </si>
  <si>
    <t>Enero-agosto</t>
  </si>
  <si>
    <t>Enero-septiembre</t>
  </si>
  <si>
    <t>Metas alcanzadas al período 
Enero-Septiembre</t>
  </si>
  <si>
    <t>Metas programadas Enero-septiembre</t>
  </si>
  <si>
    <t>Metas alcanzadas
Enero-septiembre</t>
  </si>
  <si>
    <t>Enero-Julio</t>
  </si>
  <si>
    <t>Enero-Agosto</t>
  </si>
  <si>
    <t>Enero-Septiembre</t>
  </si>
  <si>
    <t>UPFIM</t>
  </si>
  <si>
    <t>2025-2026</t>
  </si>
  <si>
    <t>MAYO-AGOSTO 2026/ING</t>
  </si>
  <si>
    <t>SUPERIOR</t>
  </si>
  <si>
    <t>MAYO-AGOSTO 2026/MAESTRIA</t>
  </si>
  <si>
    <t>2026-2027</t>
  </si>
  <si>
    <t>SEP - DIC 2026 / ING</t>
  </si>
  <si>
    <t>SEP - DIC 2026 / MAESTRÍA</t>
  </si>
  <si>
    <t>Julio</t>
  </si>
  <si>
    <t>Agosto</t>
  </si>
  <si>
    <t>Septiembre</t>
  </si>
  <si>
    <t>Acumulado
Enero-Septiembre</t>
  </si>
  <si>
    <t xml:space="preserve">Sueldo </t>
  </si>
  <si>
    <t>Despensa</t>
  </si>
  <si>
    <t>Material Diáctico</t>
  </si>
  <si>
    <t>IMSS junio</t>
  </si>
  <si>
    <t>SAR B3</t>
  </si>
  <si>
    <t>CV-B3</t>
  </si>
  <si>
    <t>INFONAVIT B-3</t>
  </si>
  <si>
    <t xml:space="preserve">TOTAL </t>
  </si>
  <si>
    <t>IMSS Julio</t>
  </si>
  <si>
    <t>TOTAL</t>
  </si>
  <si>
    <t>IMSS Agosto</t>
  </si>
  <si>
    <t>SAR B4</t>
  </si>
  <si>
    <t>CV-B4</t>
  </si>
  <si>
    <t>INFONAVIT B-4</t>
  </si>
  <si>
    <t>IMSS mayo</t>
  </si>
  <si>
    <t>RECTOR</t>
  </si>
  <si>
    <t>Mandos Superiores y Medios</t>
  </si>
  <si>
    <t>Directiva</t>
  </si>
  <si>
    <t>Hidalgo</t>
  </si>
  <si>
    <t>SECRETARIO ACADEMICO</t>
  </si>
  <si>
    <t>SECRETARIO DE ADMINISTRACION</t>
  </si>
  <si>
    <t>ABOGADO GENERAL</t>
  </si>
  <si>
    <t>DIRECTOR DE AREA</t>
  </si>
  <si>
    <t>SUBDIRECTOR DE AREA</t>
  </si>
  <si>
    <t>JEFE DE DEPARTAMENTO</t>
  </si>
  <si>
    <t>ABOGADO ESCOLAR</t>
  </si>
  <si>
    <t>Administrativo y Secretarial</t>
  </si>
  <si>
    <t>Administrativa</t>
  </si>
  <si>
    <t>ENFEREMERA ESCOLAR</t>
  </si>
  <si>
    <t xml:space="preserve">COORDINADOR </t>
  </si>
  <si>
    <t xml:space="preserve">INGENIERO EN SISTEMAS </t>
  </si>
  <si>
    <t xml:space="preserve">ESPECIALISTA TECNICO </t>
  </si>
  <si>
    <t>JEFE DE OFICINA</t>
  </si>
  <si>
    <t>TECNICO BIBLIOTECARIO</t>
  </si>
  <si>
    <t>TECNICO EN CONTABILIDAD</t>
  </si>
  <si>
    <t>ANALISTA ADMINISTRATIVO</t>
  </si>
  <si>
    <t>TECNICO ESPECIALIZADO EN ELECTRÓNICA</t>
  </si>
  <si>
    <t>TECNICO ESPECIALIZADO EN MANTENIMIENTO</t>
  </si>
  <si>
    <t>ASISTENTE DE DESERVICIOS DE MANTENIMIENTO</t>
  </si>
  <si>
    <t>SECRETARIA DE SECRETARIO</t>
  </si>
  <si>
    <t>SECRETARIA DE DIRECTOR DE AREA</t>
  </si>
  <si>
    <t>PROFESOR TITULAR A</t>
  </si>
  <si>
    <t>Académico</t>
  </si>
  <si>
    <t>Docente</t>
  </si>
  <si>
    <t>PROFESOR TITULAR B</t>
  </si>
  <si>
    <t>PROFESOR TITULAR C</t>
  </si>
  <si>
    <t>PROFESOR POR ASIGNATURA "A"</t>
  </si>
  <si>
    <t>L.C. Lilibeth López Mejía</t>
  </si>
  <si>
    <t>L.C. Esperanza Alamilla Reboreda</t>
  </si>
  <si>
    <t>Subdirectora de Recursos Financieros</t>
  </si>
  <si>
    <t>Subdirectora de Recursos Humanos</t>
  </si>
  <si>
    <t>Trimestre: Tercero 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</si>
</sst>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#,##0.00_ ;[Red]\-#,##0.00\ "/>
    <numFmt numFmtId="166" formatCode="General_)"/>
    <numFmt numFmtId="167" formatCode="#,##0.00_ ;\-#,##0.00\ "/>
    <numFmt numFmtId="168" formatCode="0.0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  <family val="3"/>
    </font>
    <font>
      <b/>
      <sz val="10"/>
      <color indexed="9"/>
      <name val="Montserrat"/>
      <family val="3"/>
    </font>
    <font>
      <sz val="11"/>
      <name val="Montserrat"/>
      <family val="3"/>
    </font>
    <font>
      <b/>
      <sz val="14"/>
      <name val="Montserrat"/>
      <family val="3"/>
    </font>
    <font>
      <b/>
      <sz val="8.5"/>
      <color indexed="9"/>
      <name val="Montserrat"/>
      <family val="3"/>
    </font>
    <font>
      <sz val="8.5"/>
      <name val="Montserrat"/>
      <family val="3"/>
    </font>
    <font>
      <sz val="10"/>
      <name val="Montserrat"/>
      <family val="3"/>
    </font>
    <font>
      <b/>
      <sz val="9"/>
      <color indexed="9"/>
      <name val="Montserrat"/>
      <family val="3"/>
    </font>
    <font>
      <b/>
      <sz val="10"/>
      <name val="Montserrat"/>
      <family val="3"/>
    </font>
    <font>
      <b/>
      <sz val="9"/>
      <name val="Montserrat"/>
      <family val="3"/>
    </font>
    <font>
      <sz val="9"/>
      <name val="Montserrat"/>
      <family val="3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Montserrat"/>
      <family val="3"/>
    </font>
    <font>
      <b/>
      <sz val="10.5"/>
      <color indexed="9"/>
      <name val="Montserrat"/>
      <family val="3"/>
    </font>
    <font>
      <sz val="10.5"/>
      <name val="Arial"/>
      <family val="2"/>
    </font>
    <font>
      <sz val="10"/>
      <color theme="0"/>
      <name val="Montserrat"/>
      <family val="3"/>
    </font>
    <font>
      <b/>
      <sz val="10"/>
      <color theme="0"/>
      <name val="Arial"/>
      <family val="2"/>
    </font>
    <font>
      <b/>
      <sz val="11"/>
      <color theme="1"/>
      <name val="Montserrat"/>
      <family val="3"/>
    </font>
    <font>
      <b/>
      <sz val="11"/>
      <color theme="0"/>
      <name val="Montserrat"/>
      <family val="3"/>
    </font>
    <font>
      <sz val="11"/>
      <color theme="0"/>
      <name val="Montserrat"/>
      <family val="3"/>
    </font>
    <font>
      <b/>
      <sz val="11"/>
      <color rgb="FF10312B"/>
      <name val="Montserrat"/>
      <family val="3"/>
    </font>
    <font>
      <b/>
      <sz val="12"/>
      <color theme="0"/>
      <name val="Montserrat"/>
      <family val="3"/>
    </font>
    <font>
      <b/>
      <sz val="10"/>
      <color rgb="FF9F2241"/>
      <name val="Montserrat"/>
      <family val="3"/>
    </font>
    <font>
      <b/>
      <sz val="10"/>
      <color theme="1"/>
      <name val="Montserrat"/>
      <family val="3"/>
    </font>
    <font>
      <sz val="10"/>
      <color theme="1"/>
      <name val="Montserrat"/>
      <family val="3"/>
    </font>
    <font>
      <b/>
      <sz val="8"/>
      <color rgb="FF98989A"/>
      <name val="Montserrat"/>
      <family val="3"/>
    </font>
    <font>
      <sz val="10"/>
      <color theme="0" tint="-0.499984740745262"/>
      <name val="Montserrat"/>
      <family val="3"/>
    </font>
    <font>
      <sz val="10"/>
      <color theme="1"/>
      <name val="Montserrat"/>
      <family val="3"/>
    </font>
    <font>
      <sz val="10"/>
      <name val="Montserrat"/>
      <family val="3"/>
    </font>
    <font>
      <sz val="9"/>
      <name val="Montserrat"/>
      <family val="3"/>
    </font>
    <font>
      <b/>
      <sz val="11"/>
      <name val="Montserrat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1"/>
      <name val="Montserrat"/>
    </font>
    <font>
      <sz val="10"/>
      <name val="Montserrat"/>
    </font>
    <font>
      <b/>
      <sz val="14"/>
      <name val="Montserrat"/>
    </font>
    <font>
      <b/>
      <sz val="10"/>
      <color indexed="9"/>
      <name val="Montserrat"/>
    </font>
    <font>
      <b/>
      <sz val="10"/>
      <name val="Montserrat"/>
    </font>
    <font>
      <b/>
      <sz val="12"/>
      <name val="Montserrat"/>
    </font>
    <font>
      <sz val="9"/>
      <name val="Montserrat"/>
    </font>
    <font>
      <b/>
      <sz val="9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8" fillId="0" borderId="0"/>
    <xf numFmtId="0" fontId="2" fillId="0" borderId="0"/>
    <xf numFmtId="9" fontId="18" fillId="0" borderId="0" applyFont="0" applyFill="0" applyBorder="0" applyAlignment="0" applyProtection="0"/>
    <xf numFmtId="0" fontId="1" fillId="0" borderId="0"/>
  </cellStyleXfs>
  <cellXfs count="218">
    <xf numFmtId="0" fontId="0" fillId="0" borderId="0" xfId="0"/>
    <xf numFmtId="0" fontId="0" fillId="0" borderId="1" xfId="0" applyBorder="1"/>
    <xf numFmtId="0" fontId="9" fillId="3" borderId="0" xfId="0" quotePrefix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7" fillId="0" borderId="0" xfId="4" applyFont="1" applyAlignment="1">
      <alignment vertical="center"/>
    </xf>
    <xf numFmtId="0" fontId="2" fillId="0" borderId="0" xfId="4"/>
    <xf numFmtId="0" fontId="9" fillId="0" borderId="0" xfId="0" applyFont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quotePrefix="1" applyFont="1" applyFill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4" fontId="11" fillId="0" borderId="2" xfId="0" applyNumberFormat="1" applyFont="1" applyBorder="1" applyAlignment="1" applyProtection="1">
      <alignment horizontal="right" vertical="center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10" fontId="19" fillId="0" borderId="2" xfId="4" applyNumberFormat="1" applyFont="1" applyBorder="1" applyAlignment="1" applyProtection="1">
      <alignment horizontal="center" vertical="center" wrapText="1"/>
      <protection locked="0"/>
    </xf>
    <xf numFmtId="3" fontId="19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0" fontId="15" fillId="0" borderId="13" xfId="0" applyFont="1" applyBorder="1" applyAlignment="1" applyProtection="1">
      <alignment vertical="center" wrapText="1"/>
      <protection locked="0"/>
    </xf>
    <xf numFmtId="4" fontId="11" fillId="0" borderId="12" xfId="0" applyNumberFormat="1" applyFont="1" applyBorder="1" applyAlignment="1" applyProtection="1">
      <alignment horizontal="right" vertical="center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3" fontId="19" fillId="0" borderId="12" xfId="4" applyNumberFormat="1" applyFont="1" applyBorder="1" applyAlignment="1" applyProtection="1">
      <alignment horizontal="center" vertical="center"/>
      <protection locked="0"/>
    </xf>
    <xf numFmtId="10" fontId="19" fillId="0" borderId="12" xfId="4" applyNumberFormat="1" applyFont="1" applyBorder="1" applyAlignment="1" applyProtection="1">
      <alignment horizontal="center" vertical="center" wrapText="1"/>
      <protection locked="0"/>
    </xf>
    <xf numFmtId="166" fontId="15" fillId="0" borderId="2" xfId="0" applyNumberFormat="1" applyFont="1" applyBorder="1" applyAlignment="1" applyProtection="1">
      <alignment horizontal="left"/>
      <protection locked="0"/>
    </xf>
    <xf numFmtId="0" fontId="15" fillId="0" borderId="2" xfId="0" applyFont="1" applyBorder="1" applyProtection="1">
      <protection locked="0"/>
    </xf>
    <xf numFmtId="0" fontId="15" fillId="0" borderId="2" xfId="0" applyFont="1" applyBorder="1" applyAlignment="1" applyProtection="1">
      <alignment horizontal="center" vertical="top"/>
      <protection locked="0"/>
    </xf>
    <xf numFmtId="164" fontId="0" fillId="0" borderId="0" xfId="0" applyNumberFormat="1" applyProtection="1"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1" fillId="0" borderId="0" xfId="0" applyFont="1"/>
    <xf numFmtId="0" fontId="11" fillId="3" borderId="0" xfId="0" applyFont="1" applyFill="1"/>
    <xf numFmtId="165" fontId="11" fillId="0" borderId="10" xfId="0" applyNumberFormat="1" applyFont="1" applyBorder="1" applyAlignment="1" applyProtection="1">
      <alignment vertical="center"/>
      <protection locked="0"/>
    </xf>
    <xf numFmtId="165" fontId="11" fillId="0" borderId="11" xfId="0" applyNumberFormat="1" applyFont="1" applyBorder="1" applyAlignment="1" applyProtection="1">
      <alignment vertical="center"/>
      <protection locked="0"/>
    </xf>
    <xf numFmtId="0" fontId="11" fillId="0" borderId="10" xfId="0" applyFont="1" applyBorder="1" applyProtection="1">
      <protection locked="0"/>
    </xf>
    <xf numFmtId="165" fontId="11" fillId="0" borderId="10" xfId="0" applyNumberFormat="1" applyFont="1" applyBorder="1" applyProtection="1">
      <protection locked="0"/>
    </xf>
    <xf numFmtId="165" fontId="11" fillId="0" borderId="11" xfId="0" applyNumberFormat="1" applyFont="1" applyBorder="1" applyProtection="1">
      <protection locked="0"/>
    </xf>
    <xf numFmtId="165" fontId="11" fillId="0" borderId="10" xfId="0" applyNumberFormat="1" applyFont="1" applyBorder="1" applyAlignment="1" applyProtection="1">
      <alignment horizontal="right"/>
      <protection locked="0"/>
    </xf>
    <xf numFmtId="165" fontId="0" fillId="0" borderId="10" xfId="0" applyNumberFormat="1" applyBorder="1" applyProtection="1">
      <protection locked="0"/>
    </xf>
    <xf numFmtId="165" fontId="0" fillId="0" borderId="11" xfId="0" applyNumberFormat="1" applyBorder="1" applyProtection="1">
      <protection locked="0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" xfId="0" applyBorder="1" applyProtection="1">
      <protection locked="0"/>
    </xf>
    <xf numFmtId="4" fontId="11" fillId="0" borderId="0" xfId="0" applyNumberFormat="1" applyFont="1"/>
    <xf numFmtId="0" fontId="6" fillId="3" borderId="0" xfId="0" applyFont="1" applyFill="1"/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3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0" xfId="0" applyFont="1"/>
    <xf numFmtId="0" fontId="4" fillId="0" borderId="0" xfId="0" applyFont="1" applyAlignment="1" applyProtection="1">
      <alignment horizontal="center"/>
      <protection locked="0"/>
    </xf>
    <xf numFmtId="0" fontId="23" fillId="3" borderId="12" xfId="0" applyFont="1" applyFill="1" applyBorder="1" applyAlignment="1" applyProtection="1">
      <alignment vertical="center" wrapText="1"/>
      <protection locked="0"/>
    </xf>
    <xf numFmtId="0" fontId="23" fillId="3" borderId="3" xfId="0" applyFont="1" applyFill="1" applyBorder="1" applyAlignment="1" applyProtection="1">
      <alignment vertical="center"/>
      <protection locked="0"/>
    </xf>
    <xf numFmtId="4" fontId="20" fillId="3" borderId="2" xfId="0" applyNumberFormat="1" applyFont="1" applyFill="1" applyBorder="1" applyAlignment="1" applyProtection="1">
      <alignment horizontal="right" vertical="center"/>
      <protection locked="0"/>
    </xf>
    <xf numFmtId="0" fontId="20" fillId="3" borderId="3" xfId="0" applyFont="1" applyFill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 applyProtection="1">
      <alignment vertical="center" wrapText="1"/>
      <protection locked="0"/>
    </xf>
    <xf numFmtId="3" fontId="19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19" fillId="3" borderId="2" xfId="4" applyNumberFormat="1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0" fontId="24" fillId="3" borderId="2" xfId="0" applyFont="1" applyFill="1" applyBorder="1" applyAlignment="1" applyProtection="1">
      <alignment horizontal="center"/>
      <protection locked="0"/>
    </xf>
    <xf numFmtId="4" fontId="24" fillId="3" borderId="2" xfId="0" applyNumberFormat="1" applyFont="1" applyFill="1" applyBorder="1" applyProtection="1">
      <protection locked="0"/>
    </xf>
    <xf numFmtId="0" fontId="24" fillId="3" borderId="0" xfId="0" applyFont="1" applyFill="1" applyAlignment="1" applyProtection="1">
      <alignment horizontal="center"/>
      <protection locked="0"/>
    </xf>
    <xf numFmtId="165" fontId="24" fillId="3" borderId="0" xfId="0" applyNumberFormat="1" applyFont="1" applyFill="1" applyProtection="1">
      <protection locked="0"/>
    </xf>
    <xf numFmtId="0" fontId="21" fillId="3" borderId="0" xfId="0" applyFont="1" applyFill="1" applyAlignment="1">
      <alignment vertical="center" wrapText="1"/>
    </xf>
    <xf numFmtId="0" fontId="21" fillId="3" borderId="0" xfId="0" quotePrefix="1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3" fontId="1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3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4" fillId="2" borderId="17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vertical="center" wrapText="1"/>
    </xf>
    <xf numFmtId="0" fontId="2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2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6" fillId="0" borderId="13" xfId="0" applyFont="1" applyBorder="1" applyAlignment="1" applyProtection="1">
      <alignment vertical="center" wrapText="1"/>
      <protection locked="0"/>
    </xf>
    <xf numFmtId="0" fontId="37" fillId="0" borderId="13" xfId="0" applyFont="1" applyBorder="1" applyAlignment="1" applyProtection="1">
      <alignment vertical="center" wrapText="1"/>
      <protection locked="0"/>
    </xf>
    <xf numFmtId="0" fontId="4" fillId="0" borderId="0" xfId="0" applyFont="1"/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4" fillId="0" borderId="0" xfId="0" applyFont="1" applyProtection="1">
      <protection locked="0"/>
    </xf>
    <xf numFmtId="0" fontId="38" fillId="0" borderId="0" xfId="0" applyFont="1" applyAlignment="1">
      <alignment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 applyAlignment="1">
      <alignment horizontal="left" vertical="center" wrapText="1"/>
    </xf>
    <xf numFmtId="0" fontId="41" fillId="0" borderId="0" xfId="0" applyFont="1" applyAlignment="1">
      <alignment vertical="center"/>
    </xf>
    <xf numFmtId="0" fontId="42" fillId="0" borderId="0" xfId="0" applyFont="1"/>
    <xf numFmtId="0" fontId="44" fillId="3" borderId="0" xfId="0" applyFont="1" applyFill="1" applyAlignment="1">
      <alignment horizontal="center" vertical="center" wrapText="1"/>
    </xf>
    <xf numFmtId="0" fontId="44" fillId="3" borderId="0" xfId="0" applyFont="1" applyFill="1" applyAlignment="1">
      <alignment vertical="center" wrapText="1"/>
    </xf>
    <xf numFmtId="0" fontId="44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5" fillId="3" borderId="0" xfId="0" applyFont="1" applyFill="1" applyAlignment="1">
      <alignment horizontal="center"/>
    </xf>
    <xf numFmtId="0" fontId="42" fillId="3" borderId="0" xfId="0" applyFont="1" applyFill="1"/>
    <xf numFmtId="0" fontId="44" fillId="3" borderId="22" xfId="0" applyFont="1" applyFill="1" applyBorder="1" applyAlignment="1">
      <alignment horizontal="center" vertical="center" wrapText="1"/>
    </xf>
    <xf numFmtId="0" fontId="44" fillId="3" borderId="0" xfId="0" quotePrefix="1" applyFont="1" applyFill="1" applyAlignment="1">
      <alignment horizontal="center" vertical="center" wrapText="1"/>
    </xf>
    <xf numFmtId="0" fontId="0" fillId="0" borderId="0" xfId="0" applyAlignment="1" applyProtection="1">
      <alignment horizontal="justify"/>
      <protection locked="0"/>
    </xf>
    <xf numFmtId="0" fontId="0" fillId="0" borderId="0" xfId="0" applyAlignment="1" applyProtection="1">
      <alignment horizontal="justify" vertical="center"/>
      <protection locked="0"/>
    </xf>
    <xf numFmtId="0" fontId="39" fillId="0" borderId="0" xfId="0" applyFont="1" applyProtection="1">
      <protection locked="0"/>
    </xf>
    <xf numFmtId="166" fontId="47" fillId="0" borderId="2" xfId="0" applyNumberFormat="1" applyFont="1" applyBorder="1" applyAlignment="1" applyProtection="1">
      <alignment horizontal="left"/>
      <protection locked="0"/>
    </xf>
    <xf numFmtId="166" fontId="47" fillId="0" borderId="9" xfId="0" applyNumberFormat="1" applyFont="1" applyBorder="1" applyAlignment="1" applyProtection="1">
      <alignment horizontal="left"/>
      <protection locked="0"/>
    </xf>
    <xf numFmtId="0" fontId="48" fillId="0" borderId="9" xfId="0" applyFont="1" applyBorder="1" applyProtection="1">
      <protection locked="0"/>
    </xf>
    <xf numFmtId="4" fontId="47" fillId="0" borderId="2" xfId="0" applyNumberFormat="1" applyFont="1" applyBorder="1" applyAlignment="1" applyProtection="1">
      <alignment horizontal="right"/>
      <protection locked="0"/>
    </xf>
    <xf numFmtId="1" fontId="47" fillId="0" borderId="2" xfId="0" applyNumberFormat="1" applyFont="1" applyBorder="1" applyAlignment="1" applyProtection="1">
      <alignment horizontal="center"/>
      <protection locked="0"/>
    </xf>
    <xf numFmtId="43" fontId="47" fillId="0" borderId="2" xfId="0" applyNumberFormat="1" applyFont="1" applyBorder="1" applyProtection="1">
      <protection locked="0"/>
    </xf>
    <xf numFmtId="167" fontId="47" fillId="0" borderId="2" xfId="0" applyNumberFormat="1" applyFont="1" applyBorder="1" applyProtection="1">
      <protection locked="0"/>
    </xf>
    <xf numFmtId="4" fontId="0" fillId="0" borderId="0" xfId="0" applyNumberFormat="1" applyAlignment="1" applyProtection="1">
      <alignment horizontal="left"/>
      <protection locked="0"/>
    </xf>
    <xf numFmtId="4" fontId="0" fillId="0" borderId="0" xfId="0" applyNumberFormat="1" applyProtection="1">
      <protection locked="0"/>
    </xf>
    <xf numFmtId="4" fontId="39" fillId="0" borderId="0" xfId="0" applyNumberFormat="1" applyFont="1" applyProtection="1">
      <protection locked="0"/>
    </xf>
    <xf numFmtId="0" fontId="47" fillId="0" borderId="2" xfId="0" applyFont="1" applyBorder="1" applyAlignment="1" applyProtection="1">
      <alignment horizontal="center"/>
      <protection locked="0"/>
    </xf>
    <xf numFmtId="0" fontId="47" fillId="2" borderId="2" xfId="0" applyFont="1" applyFill="1" applyBorder="1" applyAlignment="1" applyProtection="1">
      <alignment horizontal="center"/>
      <protection locked="0"/>
    </xf>
    <xf numFmtId="4" fontId="47" fillId="0" borderId="2" xfId="0" applyNumberFormat="1" applyFont="1" applyBorder="1" applyAlignment="1" applyProtection="1">
      <alignment horizontal="center"/>
      <protection locked="0"/>
    </xf>
    <xf numFmtId="168" fontId="47" fillId="0" borderId="2" xfId="0" applyNumberFormat="1" applyFont="1" applyBorder="1" applyAlignment="1" applyProtection="1">
      <alignment horizontal="center"/>
      <protection locked="0"/>
    </xf>
    <xf numFmtId="0" fontId="48" fillId="0" borderId="2" xfId="0" applyFont="1" applyBorder="1" applyAlignment="1" applyProtection="1">
      <alignment vertical="center" wrapText="1"/>
      <protection locked="0"/>
    </xf>
    <xf numFmtId="0" fontId="47" fillId="0" borderId="2" xfId="0" applyFont="1" applyBorder="1" applyProtection="1">
      <protection locked="0"/>
    </xf>
    <xf numFmtId="0" fontId="47" fillId="0" borderId="2" xfId="0" applyFont="1" applyBorder="1" applyAlignment="1" applyProtection="1">
      <alignment horizontal="center" vertical="top"/>
      <protection locked="0"/>
    </xf>
    <xf numFmtId="166" fontId="47" fillId="0" borderId="2" xfId="0" applyNumberFormat="1" applyFont="1" applyBorder="1" applyProtection="1">
      <protection locked="0"/>
    </xf>
    <xf numFmtId="0" fontId="47" fillId="0" borderId="9" xfId="0" applyFont="1" applyBorder="1" applyProtection="1">
      <protection locked="0"/>
    </xf>
    <xf numFmtId="43" fontId="48" fillId="0" borderId="2" xfId="0" applyNumberFormat="1" applyFont="1" applyBorder="1" applyProtection="1">
      <protection locked="0"/>
    </xf>
    <xf numFmtId="3" fontId="47" fillId="0" borderId="2" xfId="0" applyNumberFormat="1" applyFont="1" applyBorder="1" applyAlignment="1" applyProtection="1">
      <alignment horizontal="center"/>
      <protection locked="0"/>
    </xf>
    <xf numFmtId="3" fontId="47" fillId="0" borderId="2" xfId="0" applyNumberFormat="1" applyFont="1" applyBorder="1" applyProtection="1">
      <protection locked="0"/>
    </xf>
    <xf numFmtId="0" fontId="47" fillId="0" borderId="9" xfId="0" applyFont="1" applyBorder="1" applyAlignment="1" applyProtection="1">
      <alignment horizontal="left"/>
      <protection locked="0"/>
    </xf>
    <xf numFmtId="0" fontId="47" fillId="0" borderId="2" xfId="0" applyFont="1" applyBorder="1" applyAlignment="1" applyProtection="1">
      <alignment horizontal="left"/>
      <protection locked="0"/>
    </xf>
    <xf numFmtId="4" fontId="0" fillId="2" borderId="0" xfId="0" applyNumberFormat="1" applyFill="1" applyAlignment="1" applyProtection="1">
      <alignment horizontal="left"/>
      <protection locked="0"/>
    </xf>
    <xf numFmtId="4" fontId="39" fillId="2" borderId="0" xfId="0" applyNumberFormat="1" applyFont="1" applyFill="1" applyProtection="1">
      <protection locked="0"/>
    </xf>
    <xf numFmtId="4" fontId="39" fillId="2" borderId="0" xfId="0" applyNumberFormat="1" applyFont="1" applyFill="1" applyAlignment="1" applyProtection="1">
      <alignment horizontal="right"/>
      <protection locked="0"/>
    </xf>
    <xf numFmtId="4" fontId="40" fillId="2" borderId="0" xfId="0" applyNumberFormat="1" applyFont="1" applyFill="1" applyProtection="1">
      <protection locked="0"/>
    </xf>
    <xf numFmtId="4" fontId="0" fillId="2" borderId="0" xfId="0" applyNumberFormat="1" applyFill="1" applyProtection="1">
      <protection locked="0"/>
    </xf>
    <xf numFmtId="4" fontId="40" fillId="0" borderId="0" xfId="0" applyNumberFormat="1" applyFont="1" applyProtection="1">
      <protection locked="0"/>
    </xf>
    <xf numFmtId="0" fontId="0" fillId="0" borderId="25" xfId="0" applyBorder="1" applyProtection="1">
      <protection locked="0"/>
    </xf>
    <xf numFmtId="0" fontId="40" fillId="0" borderId="0" xfId="0" applyFont="1" applyProtection="1">
      <protection locked="0"/>
    </xf>
    <xf numFmtId="0" fontId="0" fillId="0" borderId="0" xfId="0" applyAlignment="1">
      <alignment horizontal="center"/>
    </xf>
    <xf numFmtId="0" fontId="4" fillId="0" borderId="14" xfId="0" applyFont="1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3" fillId="2" borderId="0" xfId="6" applyFont="1" applyFill="1" applyAlignment="1">
      <alignment horizontal="center" vertical="center" wrapText="1"/>
    </xf>
    <xf numFmtId="0" fontId="33" fillId="2" borderId="18" xfId="6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top"/>
    </xf>
    <xf numFmtId="0" fontId="34" fillId="2" borderId="14" xfId="0" applyFont="1" applyFill="1" applyBorder="1" applyAlignment="1">
      <alignment horizontal="center" vertical="top"/>
    </xf>
    <xf numFmtId="0" fontId="34" fillId="2" borderId="16" xfId="0" applyFont="1" applyFill="1" applyBorder="1" applyAlignment="1">
      <alignment horizontal="center" vertical="top"/>
    </xf>
    <xf numFmtId="0" fontId="34" fillId="2" borderId="17" xfId="0" applyFont="1" applyFill="1" applyBorder="1" applyAlignment="1">
      <alignment horizontal="center" vertical="top"/>
    </xf>
    <xf numFmtId="0" fontId="34" fillId="2" borderId="0" xfId="0" applyFont="1" applyFill="1" applyAlignment="1">
      <alignment horizontal="center" vertical="top"/>
    </xf>
    <xf numFmtId="0" fontId="34" fillId="2" borderId="18" xfId="0" applyFont="1" applyFill="1" applyBorder="1" applyAlignment="1">
      <alignment horizontal="center" vertical="top"/>
    </xf>
    <xf numFmtId="0" fontId="34" fillId="2" borderId="19" xfId="0" applyFont="1" applyFill="1" applyBorder="1" applyAlignment="1">
      <alignment horizontal="center" vertical="top"/>
    </xf>
    <xf numFmtId="0" fontId="34" fillId="2" borderId="5" xfId="0" applyFont="1" applyFill="1" applyBorder="1" applyAlignment="1">
      <alignment horizontal="center" vertical="top"/>
    </xf>
    <xf numFmtId="0" fontId="34" fillId="2" borderId="20" xfId="0" applyFont="1" applyFill="1" applyBorder="1" applyAlignment="1">
      <alignment horizontal="center" vertical="top"/>
    </xf>
    <xf numFmtId="0" fontId="26" fillId="3" borderId="0" xfId="0" applyFont="1" applyFill="1" applyAlignment="1">
      <alignment horizontal="center" vertical="center"/>
    </xf>
    <xf numFmtId="14" fontId="26" fillId="3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0" fillId="3" borderId="8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46" fillId="0" borderId="5" xfId="0" applyFont="1" applyBorder="1" applyAlignment="1" applyProtection="1">
      <alignment horizontal="center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48" fillId="0" borderId="9" xfId="0" applyFont="1" applyBorder="1" applyAlignment="1" applyProtection="1">
      <alignment horizontal="center" vertical="center" wrapText="1"/>
      <protection locked="0"/>
    </xf>
    <xf numFmtId="0" fontId="48" fillId="0" borderId="2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3" fillId="0" borderId="0" xfId="0" applyFont="1" applyAlignment="1">
      <alignment horizontal="center" vertical="top"/>
    </xf>
    <xf numFmtId="0" fontId="44" fillId="3" borderId="0" xfId="0" applyFont="1" applyFill="1" applyAlignment="1">
      <alignment horizontal="center" vertical="center" wrapText="1"/>
    </xf>
    <xf numFmtId="0" fontId="44" fillId="3" borderId="6" xfId="0" applyFont="1" applyFill="1" applyBorder="1" applyAlignment="1">
      <alignment horizontal="center" vertical="center" wrapText="1"/>
    </xf>
    <xf numFmtId="0" fontId="44" fillId="3" borderId="2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38" fillId="0" borderId="0" xfId="0" applyFont="1" applyAlignment="1">
      <alignment vertical="center" wrapText="1"/>
    </xf>
    <xf numFmtId="0" fontId="38" fillId="0" borderId="0" xfId="0" quotePrefix="1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5" fillId="0" borderId="0" xfId="0" applyFont="1" applyAlignment="1">
      <alignment horizontal="justify"/>
    </xf>
    <xf numFmtId="0" fontId="12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</cellXfs>
  <cellStyles count="7">
    <cellStyle name="Custom - Modelo8" xfId="1" xr:uid="{00000000-0005-0000-0000-000000000000}"/>
    <cellStyle name="Millares 3" xfId="2" xr:uid="{00000000-0005-0000-0000-000001000000}"/>
    <cellStyle name="Normal" xfId="0" builtinId="0"/>
    <cellStyle name="Normal 2 2 2" xfId="6" xr:uid="{98777FAD-A1AF-4E06-8982-1BEFD876A575}"/>
    <cellStyle name="Normal 3" xfId="3" xr:uid="{00000000-0005-0000-0000-000003000000}"/>
    <cellStyle name="Normal 4" xfId="4" xr:uid="{00000000-0005-0000-0000-000004000000}"/>
    <cellStyle name="Porcentaje" xfId="5" builtinId="5"/>
  </cellStyles>
  <dxfs count="0"/>
  <tableStyles count="0" defaultTableStyle="TableStyleMedium9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2</xdr:col>
      <xdr:colOff>765308</xdr:colOff>
      <xdr:row>2</xdr:row>
      <xdr:rowOff>209550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6D211DC-48CE-409C-86C6-FF3E12AD384C}"/>
            </a:ext>
          </a:extLst>
        </xdr:cNvPr>
        <xdr:cNvGrpSpPr/>
      </xdr:nvGrpSpPr>
      <xdr:grpSpPr>
        <a:xfrm>
          <a:off x="104775" y="114300"/>
          <a:ext cx="3165608" cy="552450"/>
          <a:chOff x="47625" y="47625"/>
          <a:chExt cx="3203708" cy="561975"/>
        </a:xfrm>
      </xdr:grpSpPr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561334D3-7C6F-290F-B7D3-11A3EFBC75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9C020E06-FE4A-2FE3-175F-4C20880B114F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D74D52C5-BE05-88BD-1A99-E69FC1A1BA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</xdr:colOff>
      <xdr:row>13</xdr:row>
      <xdr:rowOff>666750</xdr:rowOff>
    </xdr:from>
    <xdr:to>
      <xdr:col>2</xdr:col>
      <xdr:colOff>180975</xdr:colOff>
      <xdr:row>13</xdr:row>
      <xdr:rowOff>666750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BC1A6DD-C07E-4D5D-A542-8D6DBC469704}"/>
            </a:ext>
          </a:extLst>
        </xdr:cNvPr>
        <xdr:cNvCxnSpPr/>
      </xdr:nvCxnSpPr>
      <xdr:spPr>
        <a:xfrm>
          <a:off x="57150" y="5019675"/>
          <a:ext cx="262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14</xdr:row>
      <xdr:rowOff>0</xdr:rowOff>
    </xdr:from>
    <xdr:to>
      <xdr:col>4</xdr:col>
      <xdr:colOff>904875</xdr:colOff>
      <xdr:row>14</xdr:row>
      <xdr:rowOff>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95B95C9-32AB-4B2E-85FB-D321E7ADAD86}"/>
            </a:ext>
          </a:extLst>
        </xdr:cNvPr>
        <xdr:cNvCxnSpPr/>
      </xdr:nvCxnSpPr>
      <xdr:spPr>
        <a:xfrm>
          <a:off x="2857500" y="5038725"/>
          <a:ext cx="262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14</xdr:row>
      <xdr:rowOff>0</xdr:rowOff>
    </xdr:from>
    <xdr:to>
      <xdr:col>7</xdr:col>
      <xdr:colOff>857250</xdr:colOff>
      <xdr:row>14</xdr:row>
      <xdr:rowOff>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C543A311-3975-44FE-875F-F6711FA90E89}"/>
            </a:ext>
          </a:extLst>
        </xdr:cNvPr>
        <xdr:cNvCxnSpPr/>
      </xdr:nvCxnSpPr>
      <xdr:spPr>
        <a:xfrm>
          <a:off x="5924550" y="5038725"/>
          <a:ext cx="262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34</xdr:row>
      <xdr:rowOff>123825</xdr:rowOff>
    </xdr:from>
    <xdr:to>
      <xdr:col>7</xdr:col>
      <xdr:colOff>647700</xdr:colOff>
      <xdr:row>34</xdr:row>
      <xdr:rowOff>123825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9DC74DC-416B-474C-AC5A-C667A0AD2DB8}"/>
            </a:ext>
          </a:extLst>
        </xdr:cNvPr>
        <xdr:cNvCxnSpPr/>
      </xdr:nvCxnSpPr>
      <xdr:spPr>
        <a:xfrm>
          <a:off x="6115050" y="8677275"/>
          <a:ext cx="3676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1181100</xdr:colOff>
      <xdr:row>34</xdr:row>
      <xdr:rowOff>142875</xdr:rowOff>
    </xdr:from>
    <xdr:to>
      <xdr:col>1</xdr:col>
      <xdr:colOff>2914650</xdr:colOff>
      <xdr:row>34</xdr:row>
      <xdr:rowOff>142875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5A240F9-62D3-4D0D-AAE5-07A3B0585C71}"/>
            </a:ext>
          </a:extLst>
        </xdr:cNvPr>
        <xdr:cNvCxnSpPr/>
      </xdr:nvCxnSpPr>
      <xdr:spPr>
        <a:xfrm>
          <a:off x="1181100" y="8696325"/>
          <a:ext cx="3676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1600200</xdr:colOff>
      <xdr:row>34</xdr:row>
      <xdr:rowOff>142875</xdr:rowOff>
    </xdr:from>
    <xdr:to>
      <xdr:col>10</xdr:col>
      <xdr:colOff>752475</xdr:colOff>
      <xdr:row>34</xdr:row>
      <xdr:rowOff>142875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6CFA12C1-5EA1-4A7E-925D-4B71CD362E7C}"/>
            </a:ext>
          </a:extLst>
        </xdr:cNvPr>
        <xdr:cNvCxnSpPr/>
      </xdr:nvCxnSpPr>
      <xdr:spPr>
        <a:xfrm>
          <a:off x="10744200" y="8696325"/>
          <a:ext cx="3676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44</xdr:row>
      <xdr:rowOff>0</xdr:rowOff>
    </xdr:from>
    <xdr:to>
      <xdr:col>2</xdr:col>
      <xdr:colOff>876300</xdr:colOff>
      <xdr:row>44</xdr:row>
      <xdr:rowOff>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C1866C79-E730-4E53-A5A8-AD67EDBCEFEF}"/>
            </a:ext>
          </a:extLst>
        </xdr:cNvPr>
        <xdr:cNvCxnSpPr/>
      </xdr:nvCxnSpPr>
      <xdr:spPr>
        <a:xfrm>
          <a:off x="342900" y="9925050"/>
          <a:ext cx="3400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44</xdr:row>
      <xdr:rowOff>19050</xdr:rowOff>
    </xdr:from>
    <xdr:to>
      <xdr:col>10</xdr:col>
      <xdr:colOff>85725</xdr:colOff>
      <xdr:row>44</xdr:row>
      <xdr:rowOff>19050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0E6AB48-CC15-4CA3-9115-31CDEDD51649}"/>
            </a:ext>
          </a:extLst>
        </xdr:cNvPr>
        <xdr:cNvCxnSpPr/>
      </xdr:nvCxnSpPr>
      <xdr:spPr>
        <a:xfrm>
          <a:off x="6191250" y="9944100"/>
          <a:ext cx="3400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552450</xdr:colOff>
      <xdr:row>44</xdr:row>
      <xdr:rowOff>0</xdr:rowOff>
    </xdr:from>
    <xdr:to>
      <xdr:col>15</xdr:col>
      <xdr:colOff>561975</xdr:colOff>
      <xdr:row>44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B7D3D0C-0D6B-4C29-8521-93526BB1A74F}"/>
            </a:ext>
          </a:extLst>
        </xdr:cNvPr>
        <xdr:cNvCxnSpPr/>
      </xdr:nvCxnSpPr>
      <xdr:spPr>
        <a:xfrm>
          <a:off x="11163300" y="9925050"/>
          <a:ext cx="3400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29</xdr:row>
      <xdr:rowOff>0</xdr:rowOff>
    </xdr:from>
    <xdr:to>
      <xdr:col>1</xdr:col>
      <xdr:colOff>1676400</xdr:colOff>
      <xdr:row>29</xdr:row>
      <xdr:rowOff>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935CF5F-0704-442C-A645-202341470732}"/>
            </a:ext>
          </a:extLst>
        </xdr:cNvPr>
        <xdr:cNvCxnSpPr/>
      </xdr:nvCxnSpPr>
      <xdr:spPr>
        <a:xfrm>
          <a:off x="466725" y="8046720"/>
          <a:ext cx="31832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438150</xdr:colOff>
      <xdr:row>29</xdr:row>
      <xdr:rowOff>0</xdr:rowOff>
    </xdr:from>
    <xdr:to>
      <xdr:col>3</xdr:col>
      <xdr:colOff>1647825</xdr:colOff>
      <xdr:row>29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B122BA1-ADF0-4B8F-A51D-6086ACFA37DC}"/>
            </a:ext>
          </a:extLst>
        </xdr:cNvPr>
        <xdr:cNvCxnSpPr/>
      </xdr:nvCxnSpPr>
      <xdr:spPr>
        <a:xfrm>
          <a:off x="4385310" y="8046720"/>
          <a:ext cx="31832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29</xdr:row>
      <xdr:rowOff>0</xdr:rowOff>
    </xdr:from>
    <xdr:to>
      <xdr:col>5</xdr:col>
      <xdr:colOff>1476375</xdr:colOff>
      <xdr:row>29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F4F2DC1-BC2E-4AC4-8D7A-FE59FA2AFA05}"/>
            </a:ext>
          </a:extLst>
        </xdr:cNvPr>
        <xdr:cNvCxnSpPr/>
      </xdr:nvCxnSpPr>
      <xdr:spPr>
        <a:xfrm>
          <a:off x="8284845" y="8046720"/>
          <a:ext cx="31889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escargas/Formato_art_37_PEF_2026_3ER_trim%20(FINAL).xlsx" TargetMode="External"/><Relationship Id="rId2" Type="http://schemas.openxmlformats.org/officeDocument/2006/relationships/externalLinkPath" Target="file:///D:\Descargas\Formato_art_37_PEF_2026_3ER_trim%20(FINAL).xlsx" TargetMode="External"/><Relationship Id="rId1" Type="http://schemas.openxmlformats.org/officeDocument/2006/relationships/externalLinkPath" Target="/Descargas/Formato_art_37_PEF_2026_3ER_trim%20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rátula"/>
      <sheetName val="Frac II (T1)"/>
      <sheetName val="Frac II (T2)"/>
      <sheetName val="Frac II (T3) "/>
    </sheetNames>
    <sheetDataSet>
      <sheetData sheetId="0"/>
      <sheetData sheetId="1"/>
      <sheetData sheetId="2">
        <row r="12">
          <cell r="U12">
            <v>223498.42864590001</v>
          </cell>
        </row>
        <row r="13">
          <cell r="U13">
            <v>182878.62302659999</v>
          </cell>
        </row>
        <row r="14">
          <cell r="U14">
            <v>182759.99616638001</v>
          </cell>
        </row>
        <row r="15">
          <cell r="U15">
            <v>106658.14716138999</v>
          </cell>
        </row>
        <row r="16">
          <cell r="U16">
            <v>296874.14233275998</v>
          </cell>
        </row>
        <row r="17">
          <cell r="U17">
            <v>1493214.06025946</v>
          </cell>
        </row>
        <row r="18">
          <cell r="U18">
            <v>1075455.6823366201</v>
          </cell>
        </row>
        <row r="19">
          <cell r="U19">
            <v>61030.638030250004</v>
          </cell>
        </row>
        <row r="20">
          <cell r="U20">
            <v>61030.598030249996</v>
          </cell>
        </row>
        <row r="21">
          <cell r="U21">
            <v>1018919.4284839999</v>
          </cell>
        </row>
        <row r="22">
          <cell r="U22">
            <v>493112.5782933</v>
          </cell>
        </row>
        <row r="23">
          <cell r="U23">
            <v>132670.05666915001</v>
          </cell>
        </row>
        <row r="24">
          <cell r="U24">
            <v>424860.24886590999</v>
          </cell>
        </row>
        <row r="25">
          <cell r="U25">
            <v>200130.11972850002</v>
          </cell>
        </row>
        <row r="26">
          <cell r="U26">
            <v>153929.51578279998</v>
          </cell>
        </row>
        <row r="27">
          <cell r="U27">
            <v>116180.70000000001</v>
          </cell>
        </row>
        <row r="28">
          <cell r="U28">
            <v>40026.023945699999</v>
          </cell>
        </row>
        <row r="29">
          <cell r="U29">
            <v>320208.19156559999</v>
          </cell>
        </row>
        <row r="30">
          <cell r="U30">
            <v>200130.11972850002</v>
          </cell>
        </row>
        <row r="31">
          <cell r="U31">
            <v>40026.023945699999</v>
          </cell>
        </row>
        <row r="32">
          <cell r="U32">
            <v>40026.023945699999</v>
          </cell>
        </row>
        <row r="33">
          <cell r="U33">
            <v>1605993.15600224</v>
          </cell>
        </row>
        <row r="34">
          <cell r="U34">
            <v>1643077.3478872201</v>
          </cell>
        </row>
        <row r="35">
          <cell r="U35">
            <v>135773.02826295001</v>
          </cell>
        </row>
        <row r="36">
          <cell r="U36">
            <v>5092590.76090312</v>
          </cell>
        </row>
        <row r="37">
          <cell r="U37">
            <v>0</v>
          </cell>
        </row>
        <row r="38">
          <cell r="U38">
            <v>0</v>
          </cell>
        </row>
        <row r="39">
          <cell r="U39">
            <v>0</v>
          </cell>
        </row>
        <row r="40">
          <cell r="U40">
            <v>0</v>
          </cell>
        </row>
        <row r="41">
          <cell r="U41">
            <v>0</v>
          </cell>
        </row>
        <row r="42">
          <cell r="U42">
            <v>0</v>
          </cell>
        </row>
        <row r="43">
          <cell r="U43">
            <v>0</v>
          </cell>
        </row>
        <row r="44">
          <cell r="U44">
            <v>0</v>
          </cell>
        </row>
        <row r="45">
          <cell r="U45">
            <v>0</v>
          </cell>
        </row>
        <row r="46">
          <cell r="U46">
            <v>0</v>
          </cell>
        </row>
        <row r="47">
          <cell r="U47">
            <v>0</v>
          </cell>
        </row>
        <row r="48">
          <cell r="U48">
            <v>0</v>
          </cell>
        </row>
        <row r="49">
          <cell r="U49">
            <v>0</v>
          </cell>
        </row>
        <row r="50">
          <cell r="U50">
            <v>0</v>
          </cell>
        </row>
        <row r="51">
          <cell r="U51">
            <v>0</v>
          </cell>
        </row>
        <row r="52">
          <cell r="U52">
            <v>0</v>
          </cell>
        </row>
        <row r="53">
          <cell r="U53">
            <v>0</v>
          </cell>
        </row>
        <row r="54">
          <cell r="U54">
            <v>0</v>
          </cell>
        </row>
        <row r="55">
          <cell r="U55">
            <v>0</v>
          </cell>
        </row>
        <row r="56">
          <cell r="U56">
            <v>0</v>
          </cell>
        </row>
        <row r="57">
          <cell r="U57">
            <v>0</v>
          </cell>
        </row>
        <row r="58">
          <cell r="U58">
            <v>0</v>
          </cell>
        </row>
        <row r="59">
          <cell r="U59">
            <v>0</v>
          </cell>
        </row>
        <row r="60">
          <cell r="U60">
            <v>0</v>
          </cell>
        </row>
        <row r="61">
          <cell r="U61">
            <v>0</v>
          </cell>
        </row>
        <row r="62">
          <cell r="U62">
            <v>0</v>
          </cell>
        </row>
        <row r="63">
          <cell r="U63">
            <v>0</v>
          </cell>
        </row>
        <row r="64">
          <cell r="U64">
            <v>0</v>
          </cell>
        </row>
        <row r="65">
          <cell r="U65">
            <v>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98F8-544F-4ACD-A5AD-400B20DD43EA}">
  <dimension ref="A1:K37"/>
  <sheetViews>
    <sheetView view="pageBreakPreview" zoomScaleNormal="100" zoomScaleSheetLayoutView="100" workbookViewId="0">
      <selection activeCell="B8" sqref="B8"/>
    </sheetView>
  </sheetViews>
  <sheetFormatPr baseColWidth="10" defaultColWidth="0" defaultRowHeight="18" customHeight="1" zeroHeight="1" x14ac:dyDescent="0.2"/>
  <cols>
    <col min="1" max="1" width="19.28515625" style="30" customWidth="1"/>
    <col min="2" max="2" width="18.28515625" style="30" customWidth="1"/>
    <col min="3" max="8" width="15.5703125" style="30" customWidth="1"/>
    <col min="9" max="9" width="2.7109375" style="30" customWidth="1"/>
    <col min="10" max="10" width="20.28515625" style="30" hidden="1" customWidth="1"/>
    <col min="11" max="11" width="0" style="30" hidden="1" customWidth="1"/>
    <col min="12" max="16384" width="11.5703125" style="30" hidden="1"/>
  </cols>
  <sheetData>
    <row r="1" spans="1:11" x14ac:dyDescent="0.2">
      <c r="A1" s="93"/>
      <c r="B1" s="93"/>
      <c r="C1" s="93"/>
      <c r="D1" s="93"/>
      <c r="E1" s="93"/>
      <c r="F1" s="93"/>
      <c r="G1" s="93"/>
      <c r="H1" s="94" t="s">
        <v>51</v>
      </c>
      <c r="I1" s="95"/>
    </row>
    <row r="2" spans="1:11" x14ac:dyDescent="0.2">
      <c r="A2" s="93"/>
      <c r="B2" s="93"/>
      <c r="C2" s="93"/>
      <c r="D2" s="93"/>
      <c r="E2" s="93"/>
      <c r="F2" s="93"/>
      <c r="G2" s="93"/>
      <c r="H2" s="94" t="s">
        <v>52</v>
      </c>
      <c r="I2" s="95"/>
    </row>
    <row r="3" spans="1:11" x14ac:dyDescent="0.2">
      <c r="A3" s="93"/>
      <c r="B3" s="93"/>
      <c r="C3" s="93"/>
      <c r="D3" s="93"/>
      <c r="E3" s="93"/>
      <c r="F3" s="93"/>
      <c r="G3" s="93"/>
      <c r="H3" s="94" t="s">
        <v>53</v>
      </c>
      <c r="I3" s="95"/>
    </row>
    <row r="4" spans="1:11" x14ac:dyDescent="0.2">
      <c r="A4" s="95"/>
      <c r="B4" s="95"/>
      <c r="C4" s="95"/>
      <c r="D4" s="95"/>
      <c r="E4" s="95"/>
      <c r="F4" s="95"/>
      <c r="G4" s="95"/>
      <c r="H4" s="95"/>
      <c r="I4" s="95"/>
    </row>
    <row r="5" spans="1:11" ht="33.6" customHeight="1" x14ac:dyDescent="0.2">
      <c r="A5" s="180" t="s">
        <v>71</v>
      </c>
      <c r="B5" s="180"/>
      <c r="C5" s="180"/>
      <c r="D5" s="180"/>
      <c r="E5" s="180"/>
      <c r="F5" s="180"/>
      <c r="G5" s="180"/>
      <c r="H5" s="180"/>
      <c r="I5" s="95"/>
    </row>
    <row r="6" spans="1:11" x14ac:dyDescent="0.2">
      <c r="A6" s="95"/>
      <c r="B6" s="95"/>
      <c r="C6" s="95"/>
      <c r="D6" s="95"/>
      <c r="E6" s="95"/>
      <c r="F6" s="95"/>
      <c r="G6" s="95"/>
      <c r="H6" s="95"/>
      <c r="I6" s="95"/>
      <c r="J6" s="96" t="s">
        <v>54</v>
      </c>
    </row>
    <row r="7" spans="1:11" ht="35.450000000000003" customHeight="1" x14ac:dyDescent="0.2">
      <c r="A7" s="97" t="s">
        <v>55</v>
      </c>
      <c r="B7" s="181">
        <v>46308</v>
      </c>
      <c r="C7" s="180"/>
      <c r="D7" s="182" t="s">
        <v>56</v>
      </c>
      <c r="E7" s="182"/>
      <c r="F7" s="182"/>
      <c r="G7" s="180" t="s">
        <v>78</v>
      </c>
      <c r="H7" s="180"/>
      <c r="I7" s="95"/>
      <c r="J7" s="96" t="s">
        <v>57</v>
      </c>
    </row>
    <row r="8" spans="1:11" x14ac:dyDescent="0.2">
      <c r="A8" s="95"/>
      <c r="B8" s="95"/>
      <c r="C8" s="95"/>
      <c r="D8" s="95"/>
      <c r="E8" s="95"/>
      <c r="F8" s="95"/>
      <c r="G8" s="95"/>
      <c r="H8" s="95"/>
      <c r="I8" s="95"/>
      <c r="J8" s="96"/>
    </row>
    <row r="9" spans="1:11" x14ac:dyDescent="0.2">
      <c r="A9" s="95"/>
      <c r="B9" s="95"/>
      <c r="C9" s="95"/>
      <c r="D9" s="95"/>
      <c r="E9" s="95"/>
      <c r="F9" s="95"/>
      <c r="G9" s="95"/>
      <c r="H9" s="95"/>
      <c r="I9" s="95"/>
      <c r="J9" s="96" t="s">
        <v>58</v>
      </c>
    </row>
    <row r="10" spans="1:11" ht="50.45" customHeight="1" x14ac:dyDescent="0.2">
      <c r="A10" s="183" t="s">
        <v>0</v>
      </c>
      <c r="B10" s="183"/>
      <c r="C10" s="183"/>
      <c r="D10" s="183"/>
      <c r="E10" s="183"/>
      <c r="F10" s="183"/>
      <c r="G10" s="183"/>
      <c r="H10" s="183"/>
      <c r="I10" s="98"/>
      <c r="J10" s="96" t="s">
        <v>59</v>
      </c>
      <c r="K10" s="31"/>
    </row>
    <row r="11" spans="1:11" ht="42.6" customHeight="1" x14ac:dyDescent="0.2">
      <c r="A11" s="184" t="s">
        <v>60</v>
      </c>
      <c r="B11" s="184"/>
      <c r="C11" s="184"/>
      <c r="D11" s="184"/>
      <c r="E11" s="184"/>
      <c r="F11" s="184"/>
      <c r="G11" s="184"/>
      <c r="H11" s="184"/>
      <c r="I11" s="95"/>
      <c r="J11" s="96" t="s">
        <v>61</v>
      </c>
    </row>
    <row r="12" spans="1:11" ht="38.450000000000003" customHeight="1" x14ac:dyDescent="0.2">
      <c r="A12" s="99"/>
      <c r="B12" s="99"/>
      <c r="C12" s="99"/>
      <c r="D12" s="99"/>
      <c r="E12" s="99"/>
      <c r="F12" s="99"/>
      <c r="G12" s="99"/>
      <c r="H12" s="99"/>
      <c r="I12" s="95"/>
      <c r="J12" s="96"/>
    </row>
    <row r="13" spans="1:11" x14ac:dyDescent="0.2">
      <c r="A13" s="185" t="s">
        <v>33</v>
      </c>
      <c r="B13" s="185"/>
      <c r="C13" s="185" t="s">
        <v>62</v>
      </c>
      <c r="D13" s="185"/>
      <c r="E13" s="185"/>
      <c r="F13" s="185" t="s">
        <v>35</v>
      </c>
      <c r="G13" s="185"/>
      <c r="H13" s="185"/>
      <c r="I13" s="95"/>
    </row>
    <row r="14" spans="1:11" ht="54" customHeight="1" x14ac:dyDescent="0.2">
      <c r="A14" s="188"/>
      <c r="B14" s="188"/>
      <c r="C14" s="188"/>
      <c r="D14" s="188"/>
      <c r="E14" s="100"/>
      <c r="F14" s="188"/>
      <c r="G14" s="188"/>
      <c r="H14" s="188"/>
      <c r="I14" s="95"/>
    </row>
    <row r="15" spans="1:11" x14ac:dyDescent="0.2">
      <c r="A15" s="185" t="s">
        <v>65</v>
      </c>
      <c r="B15" s="185"/>
      <c r="C15" s="185" t="s">
        <v>66</v>
      </c>
      <c r="D15" s="185"/>
      <c r="E15" s="185"/>
      <c r="F15" s="185" t="s">
        <v>67</v>
      </c>
      <c r="G15" s="185"/>
      <c r="H15" s="185"/>
      <c r="I15" s="95"/>
    </row>
    <row r="16" spans="1:11" x14ac:dyDescent="0.2">
      <c r="A16" s="186" t="s">
        <v>68</v>
      </c>
      <c r="B16" s="186"/>
      <c r="C16" s="187" t="s">
        <v>69</v>
      </c>
      <c r="D16" s="187"/>
      <c r="E16" s="187"/>
      <c r="F16" s="186" t="s">
        <v>70</v>
      </c>
      <c r="G16" s="186"/>
      <c r="H16" s="186"/>
      <c r="I16" s="95"/>
    </row>
    <row r="17" spans="1:9" x14ac:dyDescent="0.2">
      <c r="A17" s="169" t="s">
        <v>63</v>
      </c>
      <c r="B17" s="169"/>
      <c r="C17" s="169"/>
      <c r="D17" s="169"/>
      <c r="E17" s="170"/>
      <c r="F17" s="171" t="s">
        <v>64</v>
      </c>
      <c r="G17" s="172"/>
      <c r="H17" s="173"/>
      <c r="I17" s="95"/>
    </row>
    <row r="18" spans="1:9" x14ac:dyDescent="0.2">
      <c r="A18" s="169"/>
      <c r="B18" s="169"/>
      <c r="C18" s="169"/>
      <c r="D18" s="169"/>
      <c r="E18" s="170"/>
      <c r="F18" s="174"/>
      <c r="G18" s="175"/>
      <c r="H18" s="176"/>
      <c r="I18" s="95"/>
    </row>
    <row r="19" spans="1:9" x14ac:dyDescent="0.2">
      <c r="A19" s="169"/>
      <c r="B19" s="169"/>
      <c r="C19" s="169"/>
      <c r="D19" s="169"/>
      <c r="E19" s="170"/>
      <c r="F19" s="174"/>
      <c r="G19" s="175"/>
      <c r="H19" s="176"/>
      <c r="I19" s="95"/>
    </row>
    <row r="20" spans="1:9" x14ac:dyDescent="0.2">
      <c r="A20" s="169"/>
      <c r="B20" s="169"/>
      <c r="C20" s="169"/>
      <c r="D20" s="169"/>
      <c r="E20" s="170"/>
      <c r="F20" s="174"/>
      <c r="G20" s="175"/>
      <c r="H20" s="176"/>
      <c r="I20" s="95"/>
    </row>
    <row r="21" spans="1:9" ht="16.899999999999999" customHeight="1" x14ac:dyDescent="0.2">
      <c r="A21" s="169"/>
      <c r="B21" s="169"/>
      <c r="C21" s="169"/>
      <c r="D21" s="169"/>
      <c r="E21" s="170"/>
      <c r="F21" s="177"/>
      <c r="G21" s="178"/>
      <c r="H21" s="179"/>
      <c r="I21" s="95"/>
    </row>
    <row r="22" spans="1:9" hidden="1" x14ac:dyDescent="0.2">
      <c r="A22" s="95"/>
      <c r="B22" s="95"/>
      <c r="C22" s="95"/>
      <c r="D22" s="95"/>
      <c r="E22" s="95"/>
      <c r="F22" s="95"/>
      <c r="G22" s="95"/>
      <c r="H22" s="95"/>
      <c r="I22" s="95"/>
    </row>
    <row r="23" spans="1:9" hidden="1" x14ac:dyDescent="0.2">
      <c r="A23" s="95"/>
      <c r="B23" s="95"/>
      <c r="C23" s="95"/>
      <c r="D23" s="95"/>
      <c r="E23" s="95"/>
      <c r="F23" s="95"/>
      <c r="G23" s="95"/>
      <c r="H23" s="95"/>
      <c r="I23" s="95"/>
    </row>
    <row r="24" spans="1:9" hidden="1" x14ac:dyDescent="0.2">
      <c r="A24" s="95"/>
      <c r="B24" s="95"/>
      <c r="C24" s="95"/>
      <c r="D24" s="95"/>
      <c r="E24" s="95"/>
      <c r="F24" s="95"/>
      <c r="G24" s="95"/>
      <c r="H24" s="95"/>
      <c r="I24" s="95"/>
    </row>
    <row r="25" spans="1:9" hidden="1" x14ac:dyDescent="0.2">
      <c r="A25" s="95"/>
      <c r="B25" s="95"/>
      <c r="C25" s="95"/>
      <c r="D25" s="95"/>
      <c r="E25" s="95"/>
      <c r="F25" s="95"/>
      <c r="G25" s="95"/>
      <c r="H25" s="95"/>
      <c r="I25" s="95"/>
    </row>
    <row r="26" spans="1:9" hidden="1" x14ac:dyDescent="0.2">
      <c r="A26" s="95"/>
      <c r="B26" s="95"/>
      <c r="C26" s="95"/>
      <c r="D26" s="95"/>
      <c r="E26" s="95"/>
      <c r="F26" s="95"/>
      <c r="G26" s="95"/>
      <c r="H26" s="95"/>
      <c r="I26" s="95"/>
    </row>
    <row r="27" spans="1:9" hidden="1" x14ac:dyDescent="0.2">
      <c r="I27" s="95"/>
    </row>
    <row r="28" spans="1:9" hidden="1" x14ac:dyDescent="0.2">
      <c r="I28" s="95"/>
    </row>
    <row r="29" spans="1:9" hidden="1" x14ac:dyDescent="0.2">
      <c r="I29" s="95"/>
    </row>
    <row r="30" spans="1:9" hidden="1" x14ac:dyDescent="0.2">
      <c r="I30" s="95"/>
    </row>
    <row r="31" spans="1:9" hidden="1" x14ac:dyDescent="0.2">
      <c r="I31" s="95"/>
    </row>
    <row r="32" spans="1:9" x14ac:dyDescent="0.2">
      <c r="A32" s="95"/>
      <c r="B32" s="95"/>
      <c r="C32" s="95"/>
      <c r="D32" s="95"/>
      <c r="E32" s="95"/>
      <c r="F32" s="95"/>
      <c r="G32" s="95"/>
      <c r="H32" s="95"/>
    </row>
    <row r="33" s="30" customFormat="1" ht="18" hidden="1" customHeight="1" x14ac:dyDescent="0.2"/>
    <row r="34" s="30" customFormat="1" ht="18" hidden="1" customHeight="1" x14ac:dyDescent="0.2"/>
    <row r="35" s="30" customFormat="1" ht="18" hidden="1" customHeight="1" x14ac:dyDescent="0.2"/>
    <row r="36" s="30" customFormat="1" ht="18" hidden="1" customHeight="1" x14ac:dyDescent="0.2"/>
    <row r="37" s="30" customFormat="1" ht="18" hidden="1" customHeight="1" x14ac:dyDescent="0.2"/>
  </sheetData>
  <mergeCells count="20">
    <mergeCell ref="C14:D14"/>
    <mergeCell ref="F14:H14"/>
    <mergeCell ref="A15:B15"/>
    <mergeCell ref="F15:H15"/>
    <mergeCell ref="A17:E21"/>
    <mergeCell ref="F17:H21"/>
    <mergeCell ref="A5:H5"/>
    <mergeCell ref="B7:C7"/>
    <mergeCell ref="D7:F7"/>
    <mergeCell ref="G7:H7"/>
    <mergeCell ref="A10:H10"/>
    <mergeCell ref="A11:H11"/>
    <mergeCell ref="C15:E15"/>
    <mergeCell ref="A16:B16"/>
    <mergeCell ref="C16:E16"/>
    <mergeCell ref="F16:H16"/>
    <mergeCell ref="C13:E13"/>
    <mergeCell ref="A13:B13"/>
    <mergeCell ref="F13:H13"/>
    <mergeCell ref="A14:B14"/>
  </mergeCells>
  <pageMargins left="0.7" right="0.7" top="0.75" bottom="0.75" header="0.3" footer="0.3"/>
  <pageSetup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view="pageBreakPreview" topLeftCell="A2" zoomScaleNormal="70" zoomScaleSheetLayoutView="100" workbookViewId="0">
      <selection activeCell="A6" sqref="A6:K6"/>
    </sheetView>
  </sheetViews>
  <sheetFormatPr baseColWidth="10" defaultColWidth="9.140625" defaultRowHeight="12.75" x14ac:dyDescent="0.2"/>
  <cols>
    <col min="1" max="1" width="29.140625" customWidth="1"/>
    <col min="2" max="2" width="53.42578125" customWidth="1"/>
    <col min="3" max="3" width="0.5703125" customWidth="1"/>
    <col min="4" max="6" width="17.7109375" customWidth="1"/>
    <col min="7" max="7" width="0.85546875" customWidth="1"/>
    <col min="8" max="8" width="24.7109375" customWidth="1"/>
    <col min="9" max="9" width="24.28515625" customWidth="1"/>
    <col min="10" max="10" width="18.85546875" customWidth="1"/>
    <col min="11" max="11" width="16.140625" bestFit="1" customWidth="1"/>
    <col min="12" max="12" width="5.140625" customWidth="1"/>
  </cols>
  <sheetData>
    <row r="1" spans="1:12" ht="19.5" customHeight="1" x14ac:dyDescent="0.2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2" ht="19.5" customHeight="1" x14ac:dyDescent="0.2">
      <c r="A2" s="163" t="s">
        <v>47</v>
      </c>
      <c r="B2" s="163"/>
      <c r="C2" s="163"/>
      <c r="D2" s="163"/>
      <c r="E2" s="163"/>
      <c r="F2" s="163"/>
      <c r="G2" s="163"/>
      <c r="H2" s="163"/>
    </row>
    <row r="3" spans="1:12" ht="19.5" customHeight="1" x14ac:dyDescent="0.2">
      <c r="A3" s="163" t="s">
        <v>1</v>
      </c>
      <c r="B3" s="163"/>
      <c r="C3" s="163"/>
      <c r="D3" s="163"/>
      <c r="E3" s="163"/>
      <c r="F3" s="163"/>
      <c r="G3" s="163"/>
      <c r="H3" s="163"/>
    </row>
    <row r="4" spans="1:12" ht="19.5" customHeight="1" x14ac:dyDescent="0.2">
      <c r="A4" s="163" t="s">
        <v>2</v>
      </c>
      <c r="B4" s="163"/>
      <c r="C4" s="163"/>
      <c r="D4" s="163"/>
      <c r="E4" s="163"/>
      <c r="F4" s="163"/>
      <c r="G4" s="163"/>
      <c r="H4" s="163"/>
      <c r="I4" s="5"/>
      <c r="J4" s="6"/>
      <c r="K4" s="6"/>
    </row>
    <row r="5" spans="1:12" ht="14.25" customHeight="1" x14ac:dyDescent="0.2">
      <c r="A5" s="167" t="s">
        <v>79</v>
      </c>
      <c r="B5" s="167"/>
      <c r="C5" s="168"/>
      <c r="D5" s="168"/>
      <c r="E5" s="168"/>
      <c r="F5" s="168"/>
      <c r="G5" s="168"/>
      <c r="H5" s="168"/>
      <c r="J5" s="6"/>
      <c r="K5" s="6"/>
    </row>
    <row r="6" spans="1:12" ht="22.5" customHeight="1" x14ac:dyDescent="0.4">
      <c r="A6" s="190" t="s">
        <v>7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</row>
    <row r="7" spans="1:12" ht="22.5" customHeight="1" x14ac:dyDescent="0.2">
      <c r="A7" s="166" t="s">
        <v>29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</row>
    <row r="8" spans="1:12" ht="30" customHeight="1" x14ac:dyDescent="0.2">
      <c r="A8" s="193" t="s">
        <v>3</v>
      </c>
      <c r="B8" s="193" t="s">
        <v>8</v>
      </c>
      <c r="C8" s="3"/>
      <c r="D8" s="194" t="s">
        <v>9</v>
      </c>
      <c r="E8" s="194"/>
      <c r="F8" s="194"/>
      <c r="G8" s="7"/>
      <c r="H8" s="193" t="s">
        <v>83</v>
      </c>
      <c r="I8" s="192" t="s">
        <v>50</v>
      </c>
      <c r="J8" s="192"/>
      <c r="K8" s="192"/>
    </row>
    <row r="9" spans="1:12" ht="38.25" x14ac:dyDescent="0.2">
      <c r="A9" s="193"/>
      <c r="B9" s="193"/>
      <c r="C9" s="8"/>
      <c r="D9" s="2" t="s">
        <v>80</v>
      </c>
      <c r="E9" s="2" t="s">
        <v>81</v>
      </c>
      <c r="F9" s="2" t="s">
        <v>82</v>
      </c>
      <c r="G9" s="9"/>
      <c r="H9" s="193"/>
      <c r="I9" s="10" t="s">
        <v>27</v>
      </c>
      <c r="J9" s="10" t="s">
        <v>84</v>
      </c>
      <c r="K9" s="10" t="s">
        <v>85</v>
      </c>
    </row>
    <row r="10" spans="1:12" s="17" customFormat="1" ht="30" x14ac:dyDescent="0.2">
      <c r="A10" s="101" t="s">
        <v>72</v>
      </c>
      <c r="B10" s="102" t="s">
        <v>73</v>
      </c>
      <c r="C10" s="11"/>
      <c r="D10" s="12">
        <v>0</v>
      </c>
      <c r="E10" s="12">
        <v>0</v>
      </c>
      <c r="F10" s="12">
        <v>0</v>
      </c>
      <c r="G10" s="11"/>
      <c r="H10" s="13">
        <v>3507</v>
      </c>
      <c r="I10" s="14">
        <v>0.98</v>
      </c>
      <c r="J10" s="15">
        <v>3591</v>
      </c>
      <c r="K10" s="104">
        <v>3507</v>
      </c>
      <c r="L10" s="16"/>
    </row>
    <row r="11" spans="1:12" s="17" customFormat="1" ht="30" x14ac:dyDescent="0.2">
      <c r="A11" s="101" t="s">
        <v>72</v>
      </c>
      <c r="B11" s="102" t="s">
        <v>74</v>
      </c>
      <c r="C11" s="11"/>
      <c r="D11" s="12">
        <v>0</v>
      </c>
      <c r="E11" s="12">
        <v>0</v>
      </c>
      <c r="F11" s="12">
        <v>0</v>
      </c>
      <c r="G11" s="11"/>
      <c r="H11" s="22">
        <v>142</v>
      </c>
      <c r="I11" s="24">
        <v>0.84709999999999996</v>
      </c>
      <c r="J11" s="23">
        <v>120</v>
      </c>
      <c r="K11" s="105">
        <v>142</v>
      </c>
      <c r="L11" s="16"/>
    </row>
    <row r="12" spans="1:12" s="17" customFormat="1" ht="30" x14ac:dyDescent="0.2">
      <c r="A12" s="101" t="s">
        <v>72</v>
      </c>
      <c r="B12" s="102" t="s">
        <v>75</v>
      </c>
      <c r="C12" s="11"/>
      <c r="D12" s="12">
        <v>0</v>
      </c>
      <c r="E12" s="12">
        <v>0</v>
      </c>
      <c r="F12" s="12">
        <v>0</v>
      </c>
      <c r="G12" s="11"/>
      <c r="H12" s="22">
        <v>4</v>
      </c>
      <c r="I12" s="24">
        <v>1</v>
      </c>
      <c r="J12" s="23">
        <v>3</v>
      </c>
      <c r="K12" s="105">
        <v>4</v>
      </c>
      <c r="L12" s="16"/>
    </row>
    <row r="13" spans="1:12" s="17" customFormat="1" ht="30" x14ac:dyDescent="0.2">
      <c r="A13" s="101" t="s">
        <v>72</v>
      </c>
      <c r="B13" s="102" t="s">
        <v>76</v>
      </c>
      <c r="C13" s="11"/>
      <c r="D13" s="12">
        <v>0</v>
      </c>
      <c r="E13" s="12">
        <v>0</v>
      </c>
      <c r="F13" s="12">
        <v>0</v>
      </c>
      <c r="G13" s="11"/>
      <c r="H13" s="22">
        <v>75</v>
      </c>
      <c r="I13" s="24">
        <v>0.75</v>
      </c>
      <c r="J13" s="23">
        <v>75</v>
      </c>
      <c r="K13" s="105">
        <v>75</v>
      </c>
      <c r="L13" s="16"/>
    </row>
    <row r="14" spans="1:12" s="17" customFormat="1" ht="30" x14ac:dyDescent="0.2">
      <c r="A14" s="101" t="s">
        <v>72</v>
      </c>
      <c r="B14" s="102" t="s">
        <v>77</v>
      </c>
      <c r="C14" s="11"/>
      <c r="D14" s="21">
        <v>18824224.66</v>
      </c>
      <c r="E14" s="21">
        <v>21019339.940000001</v>
      </c>
      <c r="F14" s="21">
        <v>24290230.309999999</v>
      </c>
      <c r="G14" s="11"/>
      <c r="H14" s="22">
        <v>3</v>
      </c>
      <c r="I14" s="24">
        <v>0.75</v>
      </c>
      <c r="J14" s="23">
        <v>3</v>
      </c>
      <c r="K14" s="105">
        <v>3</v>
      </c>
      <c r="L14" s="16"/>
    </row>
    <row r="15" spans="1:12" s="17" customFormat="1" ht="20.25" customHeight="1" x14ac:dyDescent="0.2">
      <c r="A15" s="19"/>
      <c r="B15" s="20"/>
      <c r="C15" s="11"/>
      <c r="D15" s="21"/>
      <c r="E15" s="21"/>
      <c r="F15" s="21"/>
      <c r="G15" s="11"/>
      <c r="H15" s="22"/>
      <c r="I15" s="24"/>
      <c r="J15" s="23"/>
      <c r="K15" s="23"/>
      <c r="L15" s="16"/>
    </row>
    <row r="16" spans="1:12" s="17" customFormat="1" ht="20.25" customHeight="1" x14ac:dyDescent="0.2">
      <c r="A16" s="19"/>
      <c r="B16" s="20"/>
      <c r="C16" s="11"/>
      <c r="D16" s="21"/>
      <c r="E16" s="21"/>
      <c r="F16" s="21"/>
      <c r="G16" s="11"/>
      <c r="H16" s="22"/>
      <c r="I16" s="24"/>
      <c r="J16" s="23"/>
      <c r="K16" s="23"/>
      <c r="L16" s="16"/>
    </row>
    <row r="17" spans="1:12" s="17" customFormat="1" ht="20.25" customHeight="1" x14ac:dyDescent="0.2">
      <c r="A17" s="19"/>
      <c r="B17" s="20"/>
      <c r="C17" s="11"/>
      <c r="D17" s="21"/>
      <c r="E17" s="21"/>
      <c r="F17" s="21"/>
      <c r="G17" s="11"/>
      <c r="H17" s="22"/>
      <c r="I17" s="24"/>
      <c r="J17" s="23"/>
      <c r="K17" s="23"/>
      <c r="L17" s="16"/>
    </row>
    <row r="18" spans="1:12" s="17" customFormat="1" ht="20.25" customHeight="1" x14ac:dyDescent="0.2">
      <c r="A18" s="19"/>
      <c r="B18" s="20"/>
      <c r="C18" s="11"/>
      <c r="D18" s="21"/>
      <c r="E18" s="21"/>
      <c r="F18" s="21"/>
      <c r="G18" s="11"/>
      <c r="H18" s="22"/>
      <c r="I18" s="24"/>
      <c r="J18" s="23"/>
      <c r="K18" s="23"/>
      <c r="L18" s="16"/>
    </row>
    <row r="19" spans="1:12" s="17" customFormat="1" ht="20.25" customHeight="1" x14ac:dyDescent="0.2">
      <c r="A19" s="19"/>
      <c r="B19" s="20"/>
      <c r="C19" s="11"/>
      <c r="D19" s="21"/>
      <c r="E19" s="21"/>
      <c r="F19" s="21"/>
      <c r="G19" s="11"/>
      <c r="H19" s="22"/>
      <c r="I19" s="24"/>
      <c r="J19" s="23"/>
      <c r="K19" s="23"/>
      <c r="L19" s="16"/>
    </row>
    <row r="20" spans="1:12" s="17" customFormat="1" ht="20.25" customHeight="1" x14ac:dyDescent="0.2">
      <c r="A20" s="19"/>
      <c r="B20" s="20"/>
      <c r="C20" s="11"/>
      <c r="D20" s="21"/>
      <c r="E20" s="21"/>
      <c r="F20" s="21"/>
      <c r="G20" s="11"/>
      <c r="H20" s="22"/>
      <c r="I20" s="24"/>
      <c r="J20" s="23"/>
      <c r="K20" s="23"/>
      <c r="L20" s="16"/>
    </row>
    <row r="21" spans="1:12" s="17" customFormat="1" ht="20.25" customHeight="1" x14ac:dyDescent="0.2">
      <c r="A21" s="19"/>
      <c r="B21" s="20"/>
      <c r="C21" s="11"/>
      <c r="D21" s="21"/>
      <c r="E21" s="21"/>
      <c r="F21" s="21"/>
      <c r="G21" s="11"/>
      <c r="H21" s="22"/>
      <c r="I21" s="24"/>
      <c r="J21" s="23"/>
      <c r="K21" s="23"/>
      <c r="L21" s="16"/>
    </row>
    <row r="22" spans="1:12" s="17" customFormat="1" ht="20.25" customHeight="1" x14ac:dyDescent="0.2">
      <c r="A22" s="19"/>
      <c r="B22" s="20"/>
      <c r="C22" s="11"/>
      <c r="D22" s="21"/>
      <c r="E22" s="21"/>
      <c r="F22" s="21"/>
      <c r="G22" s="11"/>
      <c r="H22" s="22"/>
      <c r="I22" s="24"/>
      <c r="J22" s="23"/>
      <c r="K22" s="23"/>
      <c r="L22" s="16"/>
    </row>
    <row r="23" spans="1:12" s="17" customFormat="1" ht="20.25" customHeight="1" x14ac:dyDescent="0.2">
      <c r="A23" s="19"/>
      <c r="B23" s="20"/>
      <c r="C23" s="11"/>
      <c r="D23" s="21"/>
      <c r="E23" s="21"/>
      <c r="F23" s="21"/>
      <c r="G23" s="11"/>
      <c r="H23" s="22"/>
      <c r="I23" s="24"/>
      <c r="J23" s="23"/>
      <c r="K23" s="23"/>
      <c r="L23" s="16"/>
    </row>
    <row r="24" spans="1:12" s="17" customFormat="1" ht="20.25" customHeight="1" x14ac:dyDescent="0.2">
      <c r="A24" s="64"/>
      <c r="B24" s="67" t="s">
        <v>10</v>
      </c>
      <c r="C24" s="65"/>
      <c r="D24" s="66">
        <f>+SUM(D10:D23)</f>
        <v>18824224.66</v>
      </c>
      <c r="E24" s="66">
        <f>+SUM(E10:E23)</f>
        <v>21019339.940000001</v>
      </c>
      <c r="F24" s="66">
        <f>+SUM(F10:F23)</f>
        <v>24290230.309999999</v>
      </c>
      <c r="G24" s="11"/>
      <c r="H24" s="68"/>
      <c r="I24" s="69"/>
      <c r="J24" s="70"/>
      <c r="K24" s="70"/>
      <c r="L24" s="18"/>
    </row>
    <row r="29" spans="1:12" ht="13.5" thickBot="1" x14ac:dyDescent="0.25">
      <c r="A29" s="1"/>
      <c r="B29" s="1"/>
      <c r="C29" s="1"/>
      <c r="D29" s="1"/>
      <c r="E29" s="1"/>
      <c r="F29" s="1"/>
      <c r="H29" s="1"/>
      <c r="I29" s="1"/>
      <c r="J29" s="1"/>
      <c r="K29" s="1"/>
    </row>
    <row r="30" spans="1:12" x14ac:dyDescent="0.2">
      <c r="A30" s="191"/>
      <c r="B30" s="191"/>
      <c r="C30" s="191"/>
      <c r="D30" s="191"/>
      <c r="E30" s="191"/>
      <c r="F30" s="191"/>
      <c r="G30" s="191"/>
      <c r="H30" s="191"/>
    </row>
    <row r="36" spans="1:12" x14ac:dyDescent="0.2">
      <c r="A36" s="189" t="s">
        <v>33</v>
      </c>
      <c r="B36" s="189"/>
      <c r="D36" s="189" t="s">
        <v>34</v>
      </c>
      <c r="E36" s="189"/>
      <c r="F36" s="189"/>
      <c r="G36" s="189"/>
      <c r="H36" s="189"/>
      <c r="I36" s="189" t="s">
        <v>35</v>
      </c>
      <c r="J36" s="189"/>
      <c r="K36" s="189"/>
      <c r="L36" s="103"/>
    </row>
    <row r="37" spans="1:12" x14ac:dyDescent="0.2">
      <c r="A37" s="158" t="s">
        <v>65</v>
      </c>
      <c r="B37" s="158"/>
      <c r="D37" s="158" t="s">
        <v>66</v>
      </c>
      <c r="E37" s="158"/>
      <c r="F37" s="158"/>
      <c r="G37" s="158"/>
      <c r="H37" s="158"/>
      <c r="I37" s="158" t="s">
        <v>67</v>
      </c>
      <c r="J37" s="158"/>
      <c r="K37" s="158"/>
    </row>
    <row r="38" spans="1:12" x14ac:dyDescent="0.2">
      <c r="A38" s="158" t="s">
        <v>68</v>
      </c>
      <c r="B38" s="158"/>
      <c r="D38" s="158" t="s">
        <v>69</v>
      </c>
      <c r="E38" s="158"/>
      <c r="F38" s="158"/>
      <c r="G38" s="158"/>
      <c r="H38" s="158"/>
      <c r="I38" s="158" t="s">
        <v>70</v>
      </c>
      <c r="J38" s="158"/>
      <c r="K38" s="158"/>
    </row>
  </sheetData>
  <sheetProtection formatCells="0" insertRows="0"/>
  <mergeCells count="22">
    <mergeCell ref="A1:K1"/>
    <mergeCell ref="A6:K6"/>
    <mergeCell ref="A30:H30"/>
    <mergeCell ref="I8:K8"/>
    <mergeCell ref="A8:A9"/>
    <mergeCell ref="B8:B9"/>
    <mergeCell ref="D8:F8"/>
    <mergeCell ref="H8:H9"/>
    <mergeCell ref="A7:K7"/>
    <mergeCell ref="D37:H37"/>
    <mergeCell ref="D38:H38"/>
    <mergeCell ref="I37:K37"/>
    <mergeCell ref="I38:K38"/>
    <mergeCell ref="A2:H2"/>
    <mergeCell ref="A3:H3"/>
    <mergeCell ref="A4:H4"/>
    <mergeCell ref="A5:H5"/>
    <mergeCell ref="D36:H36"/>
    <mergeCell ref="A37:B37"/>
    <mergeCell ref="A38:B38"/>
    <mergeCell ref="A36:B36"/>
    <mergeCell ref="I36:K36"/>
  </mergeCells>
  <printOptions horizontalCentered="1"/>
  <pageMargins left="0.19685039370078741" right="0.59055118110236227" top="0.39370078740157483" bottom="0.39370078740157483" header="0" footer="0"/>
  <pageSetup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471E-AE3D-4FE1-9260-027C26FD183C}">
  <dimension ref="A1:AW106"/>
  <sheetViews>
    <sheetView showGridLines="0" view="pageBreakPreview" zoomScaleNormal="100" zoomScaleSheetLayoutView="100" workbookViewId="0">
      <selection activeCell="A6" sqref="A6:U6"/>
    </sheetView>
  </sheetViews>
  <sheetFormatPr baseColWidth="10" defaultColWidth="9.140625" defaultRowHeight="12.75" x14ac:dyDescent="0.2"/>
  <cols>
    <col min="1" max="1" width="21.42578125" style="4" bestFit="1" customWidth="1"/>
    <col min="2" max="2" width="47.85546875" style="4" customWidth="1"/>
    <col min="3" max="3" width="1.5703125" style="4" customWidth="1"/>
    <col min="4" max="4" width="29.140625" style="4" customWidth="1"/>
    <col min="5" max="5" width="2.28515625" style="4" customWidth="1"/>
    <col min="6" max="8" width="12.42578125" style="4" customWidth="1"/>
    <col min="9" max="9" width="1.28515625" style="4" customWidth="1"/>
    <col min="10" max="10" width="9.140625" style="4" customWidth="1"/>
    <col min="11" max="11" width="12.140625" style="4" customWidth="1"/>
    <col min="12" max="12" width="12.7109375" style="4" customWidth="1"/>
    <col min="13" max="13" width="1.5703125" style="4" customWidth="1"/>
    <col min="14" max="14" width="18.42578125" style="4" customWidth="1"/>
    <col min="15" max="15" width="1.7109375" style="4" customWidth="1"/>
    <col min="16" max="16" width="15.7109375" style="4" customWidth="1"/>
    <col min="17" max="17" width="2.28515625" style="4" customWidth="1"/>
    <col min="18" max="18" width="13.85546875" style="4" customWidth="1"/>
    <col min="19" max="19" width="15.28515625" style="4" customWidth="1"/>
    <col min="20" max="20" width="14.140625" style="4" customWidth="1"/>
    <col min="21" max="21" width="19.7109375" style="4" customWidth="1"/>
    <col min="22" max="22" width="12.28515625" style="4" hidden="1" customWidth="1"/>
    <col min="23" max="24" width="12" style="125" hidden="1" customWidth="1"/>
    <col min="25" max="33" width="15.5703125" style="125" hidden="1" customWidth="1"/>
    <col min="34" max="34" width="12" style="125" hidden="1" customWidth="1"/>
    <col min="35" max="35" width="14.85546875" style="125" hidden="1" customWidth="1"/>
    <col min="36" max="36" width="12" style="125" hidden="1" customWidth="1"/>
    <col min="37" max="39" width="13.85546875" style="125" hidden="1" customWidth="1"/>
    <col min="40" max="40" width="11.7109375" style="125" hidden="1" customWidth="1"/>
    <col min="41" max="41" width="9.140625" style="157" hidden="1" customWidth="1"/>
    <col min="42" max="42" width="12.42578125" style="157" hidden="1" customWidth="1"/>
    <col min="43" max="43" width="14.85546875" style="157" hidden="1" customWidth="1"/>
    <col min="44" max="44" width="10.140625" style="157" hidden="1" customWidth="1"/>
    <col min="45" max="45" width="10.140625" style="4" hidden="1" customWidth="1"/>
    <col min="46" max="46" width="12.7109375" style="4" hidden="1" customWidth="1"/>
    <col min="47" max="48" width="9.140625" style="4" hidden="1" customWidth="1"/>
    <col min="49" max="49" width="9.140625" style="4" customWidth="1"/>
    <col min="50" max="16384" width="9.140625" style="4"/>
  </cols>
  <sheetData>
    <row r="1" spans="1:49" customFormat="1" ht="18.75" customHeight="1" x14ac:dyDescent="0.2">
      <c r="A1" s="205" t="s">
        <v>11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108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10"/>
      <c r="AP1" s="110"/>
      <c r="AQ1" s="110"/>
      <c r="AR1" s="110"/>
    </row>
    <row r="2" spans="1:49" customFormat="1" ht="15" customHeight="1" x14ac:dyDescent="0.2">
      <c r="A2" s="206" t="s">
        <v>46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111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10"/>
      <c r="AP2" s="110"/>
      <c r="AQ2" s="110"/>
      <c r="AR2" s="110"/>
    </row>
    <row r="3" spans="1:49" customFormat="1" ht="15" customHeight="1" x14ac:dyDescent="0.2">
      <c r="A3" s="208" t="s">
        <v>44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111"/>
      <c r="S3" s="111"/>
      <c r="T3" s="111"/>
      <c r="U3" s="111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10"/>
      <c r="AP3" s="110"/>
      <c r="AQ3" s="110"/>
      <c r="AR3" s="110"/>
    </row>
    <row r="4" spans="1:49" customFormat="1" ht="15.75" customHeight="1" x14ac:dyDescent="0.2">
      <c r="A4" s="209" t="s">
        <v>2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112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10"/>
      <c r="AQ4" s="110"/>
      <c r="AR4" s="110"/>
    </row>
    <row r="5" spans="1:49" customFormat="1" ht="14.25" customHeight="1" x14ac:dyDescent="0.3">
      <c r="A5" s="209" t="s">
        <v>79</v>
      </c>
      <c r="B5" s="209"/>
      <c r="C5" s="210"/>
      <c r="D5" s="210"/>
      <c r="E5" s="210"/>
      <c r="F5" s="210"/>
      <c r="G5" s="210"/>
      <c r="H5" s="210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2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10"/>
      <c r="AP5" s="110"/>
      <c r="AQ5" s="110"/>
      <c r="AR5" s="110"/>
    </row>
    <row r="6" spans="1:49" customFormat="1" ht="21.75" x14ac:dyDescent="0.4">
      <c r="A6" s="204" t="s">
        <v>12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10"/>
      <c r="AP6" s="110"/>
      <c r="AQ6" s="110"/>
      <c r="AR6" s="110"/>
    </row>
    <row r="7" spans="1:49" customFormat="1" ht="24.75" customHeight="1" x14ac:dyDescent="0.2">
      <c r="A7" s="200" t="s">
        <v>30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10"/>
      <c r="AP7" s="110"/>
      <c r="AQ7" s="110"/>
      <c r="AR7" s="110"/>
    </row>
    <row r="8" spans="1:49" customFormat="1" ht="26.25" customHeight="1" x14ac:dyDescent="0.2">
      <c r="A8" s="201" t="s">
        <v>3</v>
      </c>
      <c r="B8" s="202" t="s">
        <v>13</v>
      </c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115"/>
      <c r="R8" s="201" t="s">
        <v>19</v>
      </c>
      <c r="S8" s="201"/>
      <c r="T8" s="201"/>
      <c r="U8" s="201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10"/>
      <c r="AP8" s="110"/>
      <c r="AQ8" s="110"/>
      <c r="AR8" s="110"/>
    </row>
    <row r="9" spans="1:49" customFormat="1" ht="26.25" customHeight="1" x14ac:dyDescent="0.2">
      <c r="A9" s="201"/>
      <c r="B9" s="116" t="s">
        <v>43</v>
      </c>
      <c r="C9" s="114"/>
      <c r="D9" s="116" t="s">
        <v>14</v>
      </c>
      <c r="E9" s="114"/>
      <c r="F9" s="203" t="s">
        <v>15</v>
      </c>
      <c r="G9" s="203"/>
      <c r="H9" s="203"/>
      <c r="I9" s="114"/>
      <c r="J9" s="203" t="s">
        <v>16</v>
      </c>
      <c r="K9" s="203"/>
      <c r="L9" s="203"/>
      <c r="M9" s="114"/>
      <c r="N9" s="116" t="s">
        <v>17</v>
      </c>
      <c r="O9" s="114"/>
      <c r="P9" s="116" t="s">
        <v>18</v>
      </c>
      <c r="Q9" s="114"/>
      <c r="R9" s="202"/>
      <c r="S9" s="202"/>
      <c r="T9" s="202"/>
      <c r="U9" s="202"/>
      <c r="W9" s="117" t="s">
        <v>97</v>
      </c>
      <c r="X9" s="117"/>
      <c r="Y9" s="117"/>
      <c r="Z9" s="117"/>
      <c r="AA9" s="117"/>
      <c r="AB9" s="117"/>
      <c r="AC9" s="117"/>
      <c r="AD9" s="118"/>
      <c r="AE9" s="118"/>
      <c r="AF9" s="118"/>
      <c r="AG9" s="118"/>
      <c r="AH9" s="117" t="s">
        <v>98</v>
      </c>
      <c r="AI9" s="117"/>
      <c r="AJ9" s="109"/>
      <c r="AK9" s="109"/>
      <c r="AL9" s="109"/>
      <c r="AM9" s="109"/>
      <c r="AN9" s="117" t="s">
        <v>99</v>
      </c>
      <c r="AO9" s="117"/>
      <c r="AP9" s="117"/>
      <c r="AQ9" s="117"/>
      <c r="AR9" s="117"/>
    </row>
    <row r="10" spans="1:49" customFormat="1" ht="27.75" customHeight="1" x14ac:dyDescent="0.3">
      <c r="A10" s="119"/>
      <c r="B10" s="120"/>
      <c r="C10" s="120"/>
      <c r="D10" s="120"/>
      <c r="E10" s="120"/>
      <c r="F10" s="121" t="s">
        <v>97</v>
      </c>
      <c r="G10" s="121" t="s">
        <v>98</v>
      </c>
      <c r="H10" s="121" t="s">
        <v>99</v>
      </c>
      <c r="I10" s="120"/>
      <c r="J10" s="121" t="s">
        <v>97</v>
      </c>
      <c r="K10" s="121" t="s">
        <v>98</v>
      </c>
      <c r="L10" s="121" t="s">
        <v>99</v>
      </c>
      <c r="M10" s="120"/>
      <c r="N10" s="120"/>
      <c r="O10" s="120"/>
      <c r="P10" s="120"/>
      <c r="Q10" s="120"/>
      <c r="R10" s="121" t="s">
        <v>97</v>
      </c>
      <c r="S10" s="121" t="s">
        <v>98</v>
      </c>
      <c r="T10" s="121" t="s">
        <v>99</v>
      </c>
      <c r="U10" s="122" t="s">
        <v>100</v>
      </c>
      <c r="W10" s="4" t="s">
        <v>101</v>
      </c>
      <c r="X10" s="4" t="s">
        <v>102</v>
      </c>
      <c r="Y10" s="4" t="s">
        <v>103</v>
      </c>
      <c r="Z10" s="4" t="s">
        <v>104</v>
      </c>
      <c r="AA10" s="4" t="s">
        <v>105</v>
      </c>
      <c r="AB10" s="4" t="s">
        <v>106</v>
      </c>
      <c r="AC10" s="4" t="s">
        <v>107</v>
      </c>
      <c r="AD10" s="4" t="s">
        <v>108</v>
      </c>
      <c r="AE10" s="4"/>
      <c r="AF10" s="4"/>
      <c r="AG10" s="4" t="s">
        <v>101</v>
      </c>
      <c r="AH10" s="4" t="s">
        <v>102</v>
      </c>
      <c r="AI10" s="4" t="s">
        <v>103</v>
      </c>
      <c r="AJ10" s="4" t="s">
        <v>109</v>
      </c>
      <c r="AK10" s="4" t="s">
        <v>110</v>
      </c>
      <c r="AL10" s="4"/>
      <c r="AM10" s="4"/>
      <c r="AN10" s="4" t="s">
        <v>101</v>
      </c>
      <c r="AO10" s="4" t="s">
        <v>102</v>
      </c>
      <c r="AP10" s="123" t="s">
        <v>103</v>
      </c>
      <c r="AQ10" s="123" t="s">
        <v>111</v>
      </c>
      <c r="AR10" s="4" t="s">
        <v>112</v>
      </c>
      <c r="AS10" s="4" t="s">
        <v>113</v>
      </c>
      <c r="AT10" s="124" t="s">
        <v>114</v>
      </c>
      <c r="AU10" s="106" t="s">
        <v>110</v>
      </c>
    </row>
    <row r="11" spans="1:49" ht="4.5" customHeight="1" x14ac:dyDescent="0.35">
      <c r="A11" s="195">
        <v>2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W11" s="4" t="s">
        <v>101</v>
      </c>
      <c r="X11" s="4" t="s">
        <v>102</v>
      </c>
      <c r="Y11" s="4" t="s">
        <v>103</v>
      </c>
      <c r="Z11" s="4" t="s">
        <v>115</v>
      </c>
      <c r="AA11" s="4" t="s">
        <v>105</v>
      </c>
      <c r="AB11" s="4" t="s">
        <v>106</v>
      </c>
      <c r="AC11" s="4" t="s">
        <v>107</v>
      </c>
      <c r="AD11" s="4" t="s">
        <v>108</v>
      </c>
      <c r="AE11" s="4"/>
      <c r="AF11" s="4"/>
      <c r="AG11" s="4" t="s">
        <v>101</v>
      </c>
      <c r="AH11" s="4" t="s">
        <v>102</v>
      </c>
      <c r="AI11" s="4" t="s">
        <v>103</v>
      </c>
      <c r="AJ11" s="4" t="s">
        <v>109</v>
      </c>
      <c r="AK11" s="4"/>
      <c r="AL11" s="4"/>
      <c r="AM11" s="4"/>
      <c r="AN11" s="4">
        <v>61673.67</v>
      </c>
      <c r="AO11" s="4">
        <v>0</v>
      </c>
      <c r="AP11" s="4">
        <v>0</v>
      </c>
      <c r="AQ11" s="4" t="s">
        <v>111</v>
      </c>
      <c r="AR11" s="4" t="s">
        <v>112</v>
      </c>
      <c r="AS11" s="125"/>
      <c r="AT11" s="125"/>
      <c r="AU11" s="125"/>
    </row>
    <row r="12" spans="1:49" ht="15" x14ac:dyDescent="0.3">
      <c r="A12" s="196" t="s">
        <v>72</v>
      </c>
      <c r="B12" s="126" t="s">
        <v>116</v>
      </c>
      <c r="C12" s="127"/>
      <c r="D12" s="26" t="s">
        <v>117</v>
      </c>
      <c r="E12" s="128"/>
      <c r="F12" s="129">
        <v>44097.45</v>
      </c>
      <c r="G12" s="129">
        <v>32972.25</v>
      </c>
      <c r="H12" s="129">
        <v>38980.879999999997</v>
      </c>
      <c r="I12" s="128"/>
      <c r="J12" s="130">
        <v>1</v>
      </c>
      <c r="K12" s="130">
        <v>1</v>
      </c>
      <c r="L12" s="130">
        <v>1</v>
      </c>
      <c r="M12" s="128"/>
      <c r="N12" s="26" t="s">
        <v>118</v>
      </c>
      <c r="O12" s="128"/>
      <c r="P12" s="27" t="s">
        <v>119</v>
      </c>
      <c r="Q12" s="128"/>
      <c r="R12" s="131">
        <f>F12*J12</f>
        <v>44097.45</v>
      </c>
      <c r="S12" s="131">
        <f>K12*G12</f>
        <v>32972.25</v>
      </c>
      <c r="T12" s="131">
        <f>L12*H12</f>
        <v>38980.879999999997</v>
      </c>
      <c r="U12" s="132">
        <f>SUM(R12+S12+T12)+'[1]Frac II (T2)'!U12</f>
        <v>339549.0086459</v>
      </c>
      <c r="W12" s="133">
        <v>61673.67</v>
      </c>
      <c r="X12" s="133">
        <v>0</v>
      </c>
      <c r="Y12" s="133">
        <v>0</v>
      </c>
      <c r="Z12" s="133">
        <v>4133.04</v>
      </c>
      <c r="AA12" s="133">
        <v>3085.26</v>
      </c>
      <c r="AB12" s="133">
        <v>11589.77</v>
      </c>
      <c r="AC12" s="133">
        <v>7713.15</v>
      </c>
      <c r="AD12" s="133">
        <f>W12+X12+Y12+Z12+AA12+AB12+AC12</f>
        <v>88194.889999999985</v>
      </c>
      <c r="AE12" s="133">
        <f>ROUND(AD12/2,2)</f>
        <v>44097.45</v>
      </c>
      <c r="AF12" s="134">
        <f>AD12/2</f>
        <v>44097.444999999992</v>
      </c>
      <c r="AG12" s="134">
        <v>61673.67</v>
      </c>
      <c r="AH12" s="134">
        <v>0</v>
      </c>
      <c r="AI12" s="134">
        <v>0</v>
      </c>
      <c r="AJ12" s="134">
        <v>4270.82</v>
      </c>
      <c r="AK12" s="134">
        <f>SUM(AG12:AJ12)</f>
        <v>65944.489999999991</v>
      </c>
      <c r="AL12" s="134">
        <f>ROUND(AK12/2,2)</f>
        <v>32972.25</v>
      </c>
      <c r="AM12" s="134"/>
      <c r="AN12" s="134">
        <v>50935.74</v>
      </c>
      <c r="AO12" s="134">
        <v>0</v>
      </c>
      <c r="AP12" s="134">
        <v>0</v>
      </c>
      <c r="AQ12" s="134">
        <v>4270.82</v>
      </c>
      <c r="AR12" s="134">
        <v>3135.84</v>
      </c>
      <c r="AS12" s="134">
        <v>11779.77</v>
      </c>
      <c r="AT12" s="134">
        <v>7839.59</v>
      </c>
      <c r="AU12" s="134">
        <f>SUM(AN12:AT12)</f>
        <v>77961.759999999995</v>
      </c>
      <c r="AV12" s="134">
        <f>ROUND(AU12/2,2)</f>
        <v>38980.879999999997</v>
      </c>
      <c r="AW12" s="134"/>
    </row>
    <row r="13" spans="1:49" ht="15" x14ac:dyDescent="0.3">
      <c r="A13" s="197"/>
      <c r="B13" s="126" t="s">
        <v>120</v>
      </c>
      <c r="C13" s="127"/>
      <c r="D13" s="26" t="s">
        <v>117</v>
      </c>
      <c r="E13" s="128"/>
      <c r="F13" s="129">
        <v>36472.11</v>
      </c>
      <c r="G13" s="129">
        <v>27285.63</v>
      </c>
      <c r="H13" s="129">
        <v>36682.300000000003</v>
      </c>
      <c r="I13" s="128"/>
      <c r="J13" s="130">
        <v>1</v>
      </c>
      <c r="K13" s="130">
        <v>1</v>
      </c>
      <c r="L13" s="130">
        <v>1</v>
      </c>
      <c r="M13" s="128"/>
      <c r="N13" s="26" t="s">
        <v>118</v>
      </c>
      <c r="O13" s="128"/>
      <c r="P13" s="27" t="s">
        <v>119</v>
      </c>
      <c r="Q13" s="128"/>
      <c r="R13" s="131">
        <f t="shared" ref="R13:R36" si="0">F13*J13</f>
        <v>36472.11</v>
      </c>
      <c r="S13" s="131">
        <f t="shared" ref="S13:T36" si="1">K13*G13</f>
        <v>27285.63</v>
      </c>
      <c r="T13" s="131">
        <f t="shared" si="1"/>
        <v>36682.300000000003</v>
      </c>
      <c r="U13" s="132">
        <f>SUM(R13+S13+T13)+'[1]Frac II (T2)'!U13</f>
        <v>283318.66302660003</v>
      </c>
      <c r="W13" s="133">
        <v>50935.74</v>
      </c>
      <c r="X13" s="133">
        <v>0</v>
      </c>
      <c r="Y13" s="133">
        <v>0</v>
      </c>
      <c r="Z13" s="133">
        <v>3518.24</v>
      </c>
      <c r="AA13" s="133">
        <v>2548.09</v>
      </c>
      <c r="AB13" s="133">
        <v>9571.91</v>
      </c>
      <c r="AC13" s="133">
        <v>6370.23</v>
      </c>
      <c r="AD13" s="133">
        <f t="shared" ref="AD13:AD35" si="2">W13+X13+Y13+Z13+AA13+AB13+AC13</f>
        <v>72944.209999999992</v>
      </c>
      <c r="AE13" s="133">
        <f t="shared" ref="AE13:AE35" si="3">ROUND(AD13/2,2)</f>
        <v>36472.11</v>
      </c>
      <c r="AF13" s="135">
        <f>AD13/2</f>
        <v>36472.104999999996</v>
      </c>
      <c r="AG13" s="134">
        <v>50935.74</v>
      </c>
      <c r="AH13" s="134">
        <v>0</v>
      </c>
      <c r="AI13" s="134">
        <v>0</v>
      </c>
      <c r="AJ13" s="135">
        <v>3635.51</v>
      </c>
      <c r="AK13" s="134">
        <f t="shared" ref="AK13:AK35" si="4">SUM(AG13:AJ13)</f>
        <v>54571.25</v>
      </c>
      <c r="AL13" s="134">
        <f t="shared" ref="AL13:AL35" si="5">ROUND(AK13/2,2)</f>
        <v>27285.63</v>
      </c>
      <c r="AM13" s="134"/>
      <c r="AN13" s="134">
        <v>50935.74</v>
      </c>
      <c r="AO13" s="134">
        <v>0</v>
      </c>
      <c r="AP13" s="134">
        <v>0</v>
      </c>
      <c r="AQ13" s="134">
        <v>3635.51</v>
      </c>
      <c r="AR13" s="134">
        <v>2589.86</v>
      </c>
      <c r="AS13" s="134">
        <v>9728.82</v>
      </c>
      <c r="AT13" s="134">
        <v>6474.66</v>
      </c>
      <c r="AU13" s="134">
        <f t="shared" ref="AU13:AU36" si="6">SUM(AN13:AT13)</f>
        <v>73364.59</v>
      </c>
      <c r="AV13" s="134">
        <f t="shared" ref="AV13:AV35" si="7">ROUND(AU13/2,2)</f>
        <v>36682.300000000003</v>
      </c>
      <c r="AW13" s="134"/>
    </row>
    <row r="14" spans="1:49" ht="15" x14ac:dyDescent="0.3">
      <c r="A14" s="197"/>
      <c r="B14" s="126" t="s">
        <v>121</v>
      </c>
      <c r="C14" s="127"/>
      <c r="D14" s="26" t="s">
        <v>117</v>
      </c>
      <c r="E14" s="128"/>
      <c r="F14" s="129">
        <v>36472.11</v>
      </c>
      <c r="G14" s="129">
        <v>27285.63</v>
      </c>
      <c r="H14" s="129">
        <v>25843.119999999999</v>
      </c>
      <c r="I14" s="128"/>
      <c r="J14" s="130">
        <v>1</v>
      </c>
      <c r="K14" s="130">
        <v>1</v>
      </c>
      <c r="L14" s="130">
        <v>1</v>
      </c>
      <c r="M14" s="128"/>
      <c r="N14" s="26" t="s">
        <v>118</v>
      </c>
      <c r="O14" s="128"/>
      <c r="P14" s="27" t="s">
        <v>119</v>
      </c>
      <c r="Q14" s="128"/>
      <c r="R14" s="131">
        <f t="shared" si="0"/>
        <v>36472.11</v>
      </c>
      <c r="S14" s="131">
        <f t="shared" si="1"/>
        <v>27285.63</v>
      </c>
      <c r="T14" s="131">
        <f t="shared" si="1"/>
        <v>25843.119999999999</v>
      </c>
      <c r="U14" s="132">
        <f>SUM(R14+S14+T14)+'[1]Frac II (T2)'!U14</f>
        <v>272360.85616637999</v>
      </c>
      <c r="W14" s="133">
        <v>50935.74</v>
      </c>
      <c r="X14" s="133">
        <v>0</v>
      </c>
      <c r="Y14" s="133">
        <v>0</v>
      </c>
      <c r="Z14" s="133">
        <v>3518.24</v>
      </c>
      <c r="AA14" s="133">
        <v>2548.09</v>
      </c>
      <c r="AB14" s="133">
        <v>9571.91</v>
      </c>
      <c r="AC14" s="133">
        <v>6370.23</v>
      </c>
      <c r="AD14" s="133">
        <f t="shared" si="2"/>
        <v>72944.209999999992</v>
      </c>
      <c r="AE14" s="133">
        <f t="shared" si="3"/>
        <v>36472.11</v>
      </c>
      <c r="AF14" s="135">
        <f t="shared" ref="AF14:AF34" si="8">AD14/2</f>
        <v>36472.104999999996</v>
      </c>
      <c r="AG14" s="134">
        <v>50935.74</v>
      </c>
      <c r="AH14" s="134">
        <v>0</v>
      </c>
      <c r="AI14" s="134">
        <v>0</v>
      </c>
      <c r="AJ14" s="135">
        <v>3635.51</v>
      </c>
      <c r="AK14" s="134">
        <f t="shared" si="4"/>
        <v>54571.25</v>
      </c>
      <c r="AL14" s="134">
        <f t="shared" si="5"/>
        <v>27285.63</v>
      </c>
      <c r="AM14" s="134"/>
      <c r="AN14" s="134">
        <v>29257.39</v>
      </c>
      <c r="AO14" s="134">
        <v>0</v>
      </c>
      <c r="AP14" s="134">
        <v>0</v>
      </c>
      <c r="AQ14" s="134">
        <v>3635.51</v>
      </c>
      <c r="AR14" s="134">
        <v>2589.86</v>
      </c>
      <c r="AS14" s="134">
        <v>9728.82</v>
      </c>
      <c r="AT14" s="134">
        <v>6474.66</v>
      </c>
      <c r="AU14" s="134">
        <f t="shared" si="6"/>
        <v>51686.240000000005</v>
      </c>
      <c r="AV14" s="134">
        <f t="shared" si="7"/>
        <v>25843.119999999999</v>
      </c>
      <c r="AW14" s="134"/>
    </row>
    <row r="15" spans="1:49" ht="15" x14ac:dyDescent="0.3">
      <c r="A15" s="197"/>
      <c r="B15" s="126" t="s">
        <v>122</v>
      </c>
      <c r="C15" s="127"/>
      <c r="D15" s="26" t="s">
        <v>117</v>
      </c>
      <c r="E15" s="128"/>
      <c r="F15" s="129">
        <v>21077.58</v>
      </c>
      <c r="G15" s="129">
        <v>15805.15</v>
      </c>
      <c r="H15" s="129">
        <v>26998.18</v>
      </c>
      <c r="I15" s="128"/>
      <c r="J15" s="130">
        <v>1</v>
      </c>
      <c r="K15" s="130">
        <v>1</v>
      </c>
      <c r="L15" s="130">
        <v>1</v>
      </c>
      <c r="M15" s="128"/>
      <c r="N15" s="26" t="s">
        <v>118</v>
      </c>
      <c r="O15" s="128"/>
      <c r="P15" s="27" t="s">
        <v>119</v>
      </c>
      <c r="Q15" s="128"/>
      <c r="R15" s="131">
        <f t="shared" si="0"/>
        <v>21077.58</v>
      </c>
      <c r="S15" s="131">
        <f t="shared" si="1"/>
        <v>15805.15</v>
      </c>
      <c r="T15" s="131">
        <f t="shared" si="1"/>
        <v>26998.18</v>
      </c>
      <c r="U15" s="132">
        <f>SUM(R15+S15+T15)+'[1]Frac II (T2)'!U15</f>
        <v>170539.05716139</v>
      </c>
      <c r="W15" s="133">
        <v>29257.39</v>
      </c>
      <c r="X15" s="133">
        <v>0</v>
      </c>
      <c r="Y15" s="133">
        <v>0</v>
      </c>
      <c r="Z15" s="133">
        <v>2277</v>
      </c>
      <c r="AA15" s="133">
        <v>1463.62</v>
      </c>
      <c r="AB15" s="133">
        <v>5498.1</v>
      </c>
      <c r="AC15" s="133">
        <v>3659.05</v>
      </c>
      <c r="AD15" s="133">
        <f t="shared" si="2"/>
        <v>42155.16</v>
      </c>
      <c r="AE15" s="133">
        <f t="shared" si="3"/>
        <v>21077.58</v>
      </c>
      <c r="AF15" s="135">
        <f t="shared" si="8"/>
        <v>21077.58</v>
      </c>
      <c r="AG15" s="134">
        <v>29257.39</v>
      </c>
      <c r="AH15" s="134">
        <v>0</v>
      </c>
      <c r="AI15" s="134">
        <v>0</v>
      </c>
      <c r="AJ15" s="135">
        <v>2352.9</v>
      </c>
      <c r="AK15" s="134">
        <f t="shared" si="4"/>
        <v>31610.29</v>
      </c>
      <c r="AL15" s="134">
        <f t="shared" si="5"/>
        <v>15805.15</v>
      </c>
      <c r="AM15" s="134"/>
      <c r="AN15" s="134">
        <v>40848.57</v>
      </c>
      <c r="AO15" s="134">
        <v>0</v>
      </c>
      <c r="AP15" s="134">
        <v>0</v>
      </c>
      <c r="AQ15" s="134">
        <v>2352.9</v>
      </c>
      <c r="AR15" s="134">
        <v>1487.62</v>
      </c>
      <c r="AS15" s="134">
        <v>5588.23</v>
      </c>
      <c r="AT15" s="134">
        <v>3719.04</v>
      </c>
      <c r="AU15" s="134">
        <f t="shared" si="6"/>
        <v>53996.360000000008</v>
      </c>
      <c r="AV15" s="134">
        <f t="shared" si="7"/>
        <v>26998.18</v>
      </c>
      <c r="AW15" s="134"/>
    </row>
    <row r="16" spans="1:49" ht="15" x14ac:dyDescent="0.3">
      <c r="A16" s="197"/>
      <c r="B16" s="126" t="s">
        <v>123</v>
      </c>
      <c r="C16" s="127"/>
      <c r="D16" s="26" t="s">
        <v>117</v>
      </c>
      <c r="E16" s="128"/>
      <c r="F16" s="129">
        <v>29308.87</v>
      </c>
      <c r="G16" s="129">
        <v>21943.64</v>
      </c>
      <c r="H16" s="129">
        <v>23683.84</v>
      </c>
      <c r="I16" s="128"/>
      <c r="J16" s="130">
        <v>2</v>
      </c>
      <c r="K16" s="130">
        <v>2</v>
      </c>
      <c r="L16" s="130">
        <v>2</v>
      </c>
      <c r="M16" s="128"/>
      <c r="N16" s="26" t="s">
        <v>118</v>
      </c>
      <c r="O16" s="128"/>
      <c r="P16" s="27" t="s">
        <v>119</v>
      </c>
      <c r="Q16" s="128"/>
      <c r="R16" s="131">
        <f t="shared" si="0"/>
        <v>58617.74</v>
      </c>
      <c r="S16" s="131">
        <f t="shared" si="1"/>
        <v>43887.28</v>
      </c>
      <c r="T16" s="131">
        <f t="shared" si="1"/>
        <v>47367.68</v>
      </c>
      <c r="U16" s="132">
        <f>SUM(R16+S16+T16)+'[1]Frac II (T2)'!U16</f>
        <v>446746.84233275999</v>
      </c>
      <c r="W16" s="133">
        <v>40848.57</v>
      </c>
      <c r="X16" s="133">
        <v>0</v>
      </c>
      <c r="Y16" s="133">
        <v>0</v>
      </c>
      <c r="Z16" s="133">
        <v>2940.67</v>
      </c>
      <c r="AA16" s="133">
        <v>2043.48</v>
      </c>
      <c r="AB16" s="133">
        <v>7676.32</v>
      </c>
      <c r="AC16" s="133">
        <v>5108.6899999999996</v>
      </c>
      <c r="AD16" s="133">
        <f t="shared" si="2"/>
        <v>58617.73</v>
      </c>
      <c r="AE16" s="133">
        <f t="shared" si="3"/>
        <v>29308.87</v>
      </c>
      <c r="AF16" s="135">
        <f t="shared" si="8"/>
        <v>29308.865000000002</v>
      </c>
      <c r="AG16" s="134">
        <v>40848.57</v>
      </c>
      <c r="AH16" s="134">
        <v>0</v>
      </c>
      <c r="AI16" s="134">
        <v>0</v>
      </c>
      <c r="AJ16" s="135">
        <v>3038.7</v>
      </c>
      <c r="AK16" s="134">
        <f t="shared" si="4"/>
        <v>43887.27</v>
      </c>
      <c r="AL16" s="134">
        <f t="shared" si="5"/>
        <v>21943.64</v>
      </c>
      <c r="AM16" s="134"/>
      <c r="AN16" s="134">
        <v>29257.39</v>
      </c>
      <c r="AO16" s="134">
        <v>0</v>
      </c>
      <c r="AP16" s="134">
        <v>0</v>
      </c>
      <c r="AQ16" s="134">
        <v>3038.7</v>
      </c>
      <c r="AR16" s="134">
        <v>2076.98</v>
      </c>
      <c r="AS16" s="134">
        <v>7802.16</v>
      </c>
      <c r="AT16" s="134">
        <v>5192.4399999999996</v>
      </c>
      <c r="AU16" s="134">
        <f t="shared" si="6"/>
        <v>47367.67</v>
      </c>
      <c r="AV16" s="134">
        <f t="shared" si="7"/>
        <v>23683.84</v>
      </c>
      <c r="AW16" s="134"/>
    </row>
    <row r="17" spans="1:49" ht="15" x14ac:dyDescent="0.3">
      <c r="A17" s="197"/>
      <c r="B17" s="126" t="s">
        <v>124</v>
      </c>
      <c r="C17" s="127"/>
      <c r="D17" s="26" t="s">
        <v>117</v>
      </c>
      <c r="E17" s="128"/>
      <c r="F17" s="129">
        <v>21077.58</v>
      </c>
      <c r="G17" s="129">
        <v>15805.15</v>
      </c>
      <c r="H17" s="129">
        <v>18371.810000000001</v>
      </c>
      <c r="I17" s="128"/>
      <c r="J17" s="130">
        <v>14</v>
      </c>
      <c r="K17" s="130">
        <v>14</v>
      </c>
      <c r="L17" s="130">
        <v>14</v>
      </c>
      <c r="M17" s="128"/>
      <c r="N17" s="26" t="s">
        <v>118</v>
      </c>
      <c r="O17" s="128"/>
      <c r="P17" s="27" t="s">
        <v>119</v>
      </c>
      <c r="Q17" s="128"/>
      <c r="R17" s="131">
        <f t="shared" si="0"/>
        <v>295086.12</v>
      </c>
      <c r="S17" s="131">
        <f t="shared" si="1"/>
        <v>221272.1</v>
      </c>
      <c r="T17" s="131">
        <f t="shared" si="1"/>
        <v>257205.34000000003</v>
      </c>
      <c r="U17" s="132">
        <f>SUM(R17+S17+T17)+'[1]Frac II (T2)'!U17</f>
        <v>2266777.6202594601</v>
      </c>
      <c r="W17" s="133">
        <v>29257.39</v>
      </c>
      <c r="X17" s="133">
        <v>0</v>
      </c>
      <c r="Y17" s="133">
        <v>0</v>
      </c>
      <c r="Z17" s="133">
        <v>2277</v>
      </c>
      <c r="AA17" s="133">
        <v>1463.62</v>
      </c>
      <c r="AB17" s="133">
        <v>5498.1</v>
      </c>
      <c r="AC17" s="133">
        <v>3659.05</v>
      </c>
      <c r="AD17" s="133">
        <f t="shared" si="2"/>
        <v>42155.16</v>
      </c>
      <c r="AE17" s="133">
        <f t="shared" si="3"/>
        <v>21077.58</v>
      </c>
      <c r="AF17" s="135">
        <f t="shared" si="8"/>
        <v>21077.58</v>
      </c>
      <c r="AG17" s="134">
        <v>29257.39</v>
      </c>
      <c r="AH17" s="134">
        <v>0</v>
      </c>
      <c r="AI17" s="134">
        <v>0</v>
      </c>
      <c r="AJ17" s="135">
        <v>2352.9</v>
      </c>
      <c r="AK17" s="134">
        <f t="shared" si="4"/>
        <v>31610.29</v>
      </c>
      <c r="AL17" s="134">
        <f t="shared" si="5"/>
        <v>15805.15</v>
      </c>
      <c r="AM17" s="134"/>
      <c r="AN17" s="134">
        <v>23595.82</v>
      </c>
      <c r="AO17" s="134">
        <v>0</v>
      </c>
      <c r="AP17" s="134">
        <v>0</v>
      </c>
      <c r="AQ17" s="134">
        <v>2352.9</v>
      </c>
      <c r="AR17" s="134">
        <v>1487.62</v>
      </c>
      <c r="AS17" s="134">
        <v>5588.23</v>
      </c>
      <c r="AT17" s="134">
        <v>3719.04</v>
      </c>
      <c r="AU17" s="134">
        <f t="shared" si="6"/>
        <v>36743.61</v>
      </c>
      <c r="AV17" s="134">
        <f t="shared" si="7"/>
        <v>18371.810000000001</v>
      </c>
      <c r="AW17" s="134"/>
    </row>
    <row r="18" spans="1:49" ht="15" x14ac:dyDescent="0.3">
      <c r="A18" s="197"/>
      <c r="B18" s="126" t="s">
        <v>125</v>
      </c>
      <c r="C18" s="127"/>
      <c r="D18" s="26" t="s">
        <v>117</v>
      </c>
      <c r="E18" s="128"/>
      <c r="F18" s="129">
        <v>17057.12</v>
      </c>
      <c r="G18" s="129">
        <v>12806.87</v>
      </c>
      <c r="H18" s="129">
        <v>12983.18</v>
      </c>
      <c r="I18" s="128"/>
      <c r="J18" s="136">
        <v>12</v>
      </c>
      <c r="K18" s="136">
        <v>12</v>
      </c>
      <c r="L18" s="136">
        <v>12</v>
      </c>
      <c r="M18" s="128"/>
      <c r="N18" s="26" t="s">
        <v>118</v>
      </c>
      <c r="O18" s="128"/>
      <c r="P18" s="27" t="s">
        <v>119</v>
      </c>
      <c r="Q18" s="128"/>
      <c r="R18" s="131">
        <f t="shared" si="0"/>
        <v>204685.44</v>
      </c>
      <c r="S18" s="131">
        <f t="shared" si="1"/>
        <v>153682.44</v>
      </c>
      <c r="T18" s="131">
        <f t="shared" si="1"/>
        <v>155798.16</v>
      </c>
      <c r="U18" s="132">
        <f>SUM(R18+S18+T18)+'[1]Frac II (T2)'!U18</f>
        <v>1589621.7223366201</v>
      </c>
      <c r="W18" s="133">
        <v>23595.82</v>
      </c>
      <c r="X18" s="133">
        <v>0</v>
      </c>
      <c r="Y18" s="133">
        <v>0</v>
      </c>
      <c r="Z18" s="133">
        <v>1952.84</v>
      </c>
      <c r="AA18" s="133">
        <v>1180.4000000000001</v>
      </c>
      <c r="AB18" s="133">
        <v>4434.17</v>
      </c>
      <c r="AC18" s="133">
        <v>2951</v>
      </c>
      <c r="AD18" s="133">
        <f t="shared" si="2"/>
        <v>34114.230000000003</v>
      </c>
      <c r="AE18" s="133">
        <f t="shared" si="3"/>
        <v>17057.12</v>
      </c>
      <c r="AF18" s="135">
        <f t="shared" si="8"/>
        <v>17057.115000000002</v>
      </c>
      <c r="AG18" s="134">
        <v>23595.82</v>
      </c>
      <c r="AH18" s="134">
        <v>0</v>
      </c>
      <c r="AI18" s="134">
        <v>0</v>
      </c>
      <c r="AJ18" s="135">
        <v>2017.92</v>
      </c>
      <c r="AK18" s="134">
        <f t="shared" si="4"/>
        <v>25613.739999999998</v>
      </c>
      <c r="AL18" s="134">
        <f t="shared" si="5"/>
        <v>12806.87</v>
      </c>
      <c r="AM18" s="134"/>
      <c r="AN18" s="134">
        <v>15242.45</v>
      </c>
      <c r="AO18" s="134">
        <v>0</v>
      </c>
      <c r="AP18" s="134">
        <v>0</v>
      </c>
      <c r="AQ18" s="134">
        <v>2017.92</v>
      </c>
      <c r="AR18" s="134">
        <v>1199.75</v>
      </c>
      <c r="AS18" s="134">
        <v>4506.8599999999997</v>
      </c>
      <c r="AT18" s="134">
        <v>2999.37</v>
      </c>
      <c r="AU18" s="134">
        <f t="shared" si="6"/>
        <v>25966.350000000002</v>
      </c>
      <c r="AV18" s="134">
        <f t="shared" si="7"/>
        <v>12983.18</v>
      </c>
      <c r="AW18" s="134"/>
    </row>
    <row r="19" spans="1:49" ht="15" x14ac:dyDescent="0.3">
      <c r="A19" s="197"/>
      <c r="B19" s="25" t="s">
        <v>126</v>
      </c>
      <c r="C19" s="127"/>
      <c r="D19" s="26" t="s">
        <v>127</v>
      </c>
      <c r="E19" s="128"/>
      <c r="F19" s="129">
        <v>11420.99</v>
      </c>
      <c r="G19" s="129">
        <v>8424.73</v>
      </c>
      <c r="H19" s="129">
        <v>11496.44</v>
      </c>
      <c r="I19" s="128"/>
      <c r="J19" s="136">
        <v>1</v>
      </c>
      <c r="K19" s="137">
        <v>1</v>
      </c>
      <c r="L19" s="137">
        <v>1</v>
      </c>
      <c r="M19" s="128"/>
      <c r="N19" s="26" t="s">
        <v>128</v>
      </c>
      <c r="O19" s="128"/>
      <c r="P19" s="27" t="s">
        <v>119</v>
      </c>
      <c r="Q19" s="128"/>
      <c r="R19" s="131">
        <f t="shared" si="0"/>
        <v>11420.99</v>
      </c>
      <c r="S19" s="131">
        <f t="shared" si="1"/>
        <v>8424.73</v>
      </c>
      <c r="T19" s="131">
        <f t="shared" si="1"/>
        <v>11496.44</v>
      </c>
      <c r="U19" s="132">
        <f>SUM(R19+S19+T19)+'[1]Frac II (T2)'!U19</f>
        <v>92372.798030250007</v>
      </c>
      <c r="W19" s="133">
        <v>15242.45</v>
      </c>
      <c r="X19" s="133">
        <v>0</v>
      </c>
      <c r="Y19" s="133">
        <v>0</v>
      </c>
      <c r="Z19" s="133">
        <v>1555.17</v>
      </c>
      <c r="AA19" s="133">
        <v>832.96</v>
      </c>
      <c r="AB19" s="133">
        <v>3129</v>
      </c>
      <c r="AC19" s="133">
        <v>2082.39</v>
      </c>
      <c r="AD19" s="133">
        <f t="shared" si="2"/>
        <v>22841.97</v>
      </c>
      <c r="AE19" s="133">
        <f t="shared" si="3"/>
        <v>11420.99</v>
      </c>
      <c r="AF19" s="135">
        <f t="shared" si="8"/>
        <v>11420.985000000001</v>
      </c>
      <c r="AG19" s="134">
        <v>15242.45</v>
      </c>
      <c r="AH19" s="134">
        <v>0</v>
      </c>
      <c r="AI19" s="134">
        <v>0</v>
      </c>
      <c r="AJ19" s="135">
        <v>1607</v>
      </c>
      <c r="AK19" s="134">
        <f t="shared" si="4"/>
        <v>16849.45</v>
      </c>
      <c r="AL19" s="134">
        <f t="shared" si="5"/>
        <v>8424.73</v>
      </c>
      <c r="AM19" s="134"/>
      <c r="AN19" s="134">
        <v>15242.45</v>
      </c>
      <c r="AO19" s="134">
        <v>0</v>
      </c>
      <c r="AP19" s="134">
        <v>0</v>
      </c>
      <c r="AQ19" s="134">
        <v>1607</v>
      </c>
      <c r="AR19" s="134">
        <v>846.61</v>
      </c>
      <c r="AS19" s="134">
        <v>3180.29</v>
      </c>
      <c r="AT19" s="134">
        <v>2116.5300000000002</v>
      </c>
      <c r="AU19" s="134">
        <f t="shared" si="6"/>
        <v>22992.880000000001</v>
      </c>
      <c r="AV19" s="134">
        <f t="shared" si="7"/>
        <v>11496.44</v>
      </c>
      <c r="AW19" s="134"/>
    </row>
    <row r="20" spans="1:49" ht="15" x14ac:dyDescent="0.3">
      <c r="A20" s="197"/>
      <c r="B20" s="25" t="s">
        <v>129</v>
      </c>
      <c r="C20" s="127"/>
      <c r="D20" s="26" t="s">
        <v>127</v>
      </c>
      <c r="E20" s="128"/>
      <c r="F20" s="129">
        <v>11420.99</v>
      </c>
      <c r="G20" s="129">
        <v>8424.73</v>
      </c>
      <c r="H20" s="129">
        <v>11496.44</v>
      </c>
      <c r="I20" s="128"/>
      <c r="J20" s="136">
        <v>1</v>
      </c>
      <c r="K20" s="137">
        <v>1</v>
      </c>
      <c r="L20" s="137">
        <v>1</v>
      </c>
      <c r="M20" s="128"/>
      <c r="N20" s="26" t="s">
        <v>128</v>
      </c>
      <c r="O20" s="128"/>
      <c r="P20" s="27" t="s">
        <v>119</v>
      </c>
      <c r="Q20" s="128"/>
      <c r="R20" s="131">
        <f t="shared" si="0"/>
        <v>11420.99</v>
      </c>
      <c r="S20" s="131">
        <f t="shared" si="1"/>
        <v>8424.73</v>
      </c>
      <c r="T20" s="131">
        <f t="shared" si="1"/>
        <v>11496.44</v>
      </c>
      <c r="U20" s="132">
        <f>SUM(R20+S20+T20)+'[1]Frac II (T2)'!U20</f>
        <v>92372.758030249999</v>
      </c>
      <c r="W20" s="133">
        <v>15242.45</v>
      </c>
      <c r="X20" s="133">
        <v>0</v>
      </c>
      <c r="Y20" s="133">
        <v>0</v>
      </c>
      <c r="Z20" s="133">
        <v>1555.17</v>
      </c>
      <c r="AA20" s="133">
        <v>832.96</v>
      </c>
      <c r="AB20" s="133">
        <v>3129</v>
      </c>
      <c r="AC20" s="133">
        <v>2082.39</v>
      </c>
      <c r="AD20" s="133">
        <v>22841.97</v>
      </c>
      <c r="AE20" s="133">
        <f t="shared" si="3"/>
        <v>11420.99</v>
      </c>
      <c r="AF20" s="135">
        <f t="shared" si="8"/>
        <v>11420.985000000001</v>
      </c>
      <c r="AG20" s="134">
        <v>15242.45</v>
      </c>
      <c r="AH20" s="134">
        <v>0</v>
      </c>
      <c r="AI20" s="134">
        <v>0</v>
      </c>
      <c r="AJ20" s="135">
        <v>1607</v>
      </c>
      <c r="AK20" s="134">
        <f t="shared" si="4"/>
        <v>16849.45</v>
      </c>
      <c r="AL20" s="134">
        <f t="shared" si="5"/>
        <v>8424.73</v>
      </c>
      <c r="AM20" s="134"/>
      <c r="AN20" s="134">
        <v>15242.45</v>
      </c>
      <c r="AO20" s="134">
        <v>0</v>
      </c>
      <c r="AP20" s="134">
        <v>0</v>
      </c>
      <c r="AQ20" s="134">
        <v>1607</v>
      </c>
      <c r="AR20" s="134">
        <v>846.61</v>
      </c>
      <c r="AS20" s="134">
        <v>3180.29</v>
      </c>
      <c r="AT20" s="134">
        <v>2116.5300000000002</v>
      </c>
      <c r="AU20" s="134">
        <f t="shared" si="6"/>
        <v>22992.880000000001</v>
      </c>
      <c r="AV20" s="134">
        <f t="shared" si="7"/>
        <v>11496.44</v>
      </c>
      <c r="AW20" s="134"/>
    </row>
    <row r="21" spans="1:49" ht="15" x14ac:dyDescent="0.3">
      <c r="A21" s="197"/>
      <c r="B21" s="25" t="s">
        <v>130</v>
      </c>
      <c r="C21" s="127"/>
      <c r="D21" s="26" t="s">
        <v>127</v>
      </c>
      <c r="E21" s="128"/>
      <c r="F21" s="129">
        <v>11420.99</v>
      </c>
      <c r="G21" s="129">
        <v>8424.73</v>
      </c>
      <c r="H21" s="129">
        <v>11496.44</v>
      </c>
      <c r="I21" s="128"/>
      <c r="J21" s="136">
        <v>17</v>
      </c>
      <c r="K21" s="137">
        <v>18</v>
      </c>
      <c r="L21" s="137">
        <v>18</v>
      </c>
      <c r="M21" s="128"/>
      <c r="N21" s="26" t="s">
        <v>128</v>
      </c>
      <c r="O21" s="128"/>
      <c r="P21" s="27" t="s">
        <v>119</v>
      </c>
      <c r="Q21" s="128"/>
      <c r="R21" s="131">
        <f t="shared" si="0"/>
        <v>194156.83</v>
      </c>
      <c r="S21" s="131">
        <f t="shared" si="1"/>
        <v>151645.13999999998</v>
      </c>
      <c r="T21" s="131">
        <f t="shared" si="1"/>
        <v>206935.92</v>
      </c>
      <c r="U21" s="132">
        <f>SUM(R21+S21+T21)+'[1]Frac II (T2)'!U21</f>
        <v>1571657.3184839999</v>
      </c>
      <c r="W21" s="133">
        <v>15242.45</v>
      </c>
      <c r="X21" s="133">
        <v>0</v>
      </c>
      <c r="Y21" s="133">
        <v>0</v>
      </c>
      <c r="Z21" s="133">
        <v>1555.17</v>
      </c>
      <c r="AA21" s="133">
        <v>832.96</v>
      </c>
      <c r="AB21" s="133">
        <v>3129</v>
      </c>
      <c r="AC21" s="133">
        <v>2082.39</v>
      </c>
      <c r="AD21" s="133">
        <v>22841.97</v>
      </c>
      <c r="AE21" s="133">
        <f t="shared" si="3"/>
        <v>11420.99</v>
      </c>
      <c r="AF21" s="135">
        <f t="shared" si="8"/>
        <v>11420.985000000001</v>
      </c>
      <c r="AG21" s="134">
        <v>15242.45</v>
      </c>
      <c r="AH21" s="134">
        <v>0</v>
      </c>
      <c r="AI21" s="134">
        <v>0</v>
      </c>
      <c r="AJ21" s="135">
        <v>1607</v>
      </c>
      <c r="AK21" s="134">
        <f t="shared" si="4"/>
        <v>16849.45</v>
      </c>
      <c r="AL21" s="134">
        <f t="shared" si="5"/>
        <v>8424.73</v>
      </c>
      <c r="AM21" s="134"/>
      <c r="AN21" s="134">
        <v>15242.45</v>
      </c>
      <c r="AO21" s="134">
        <v>0</v>
      </c>
      <c r="AP21" s="134">
        <v>0</v>
      </c>
      <c r="AQ21" s="134">
        <v>1607</v>
      </c>
      <c r="AR21" s="134">
        <v>846.61</v>
      </c>
      <c r="AS21" s="134">
        <v>3180.29</v>
      </c>
      <c r="AT21" s="134">
        <v>2116.5300000000002</v>
      </c>
      <c r="AU21" s="134">
        <f t="shared" si="6"/>
        <v>22992.880000000001</v>
      </c>
      <c r="AV21" s="134">
        <f t="shared" si="7"/>
        <v>11496.44</v>
      </c>
      <c r="AW21" s="134"/>
    </row>
    <row r="22" spans="1:49" ht="15" x14ac:dyDescent="0.3">
      <c r="A22" s="197"/>
      <c r="B22" s="25" t="s">
        <v>131</v>
      </c>
      <c r="C22" s="127"/>
      <c r="D22" s="26" t="s">
        <v>127</v>
      </c>
      <c r="E22" s="128"/>
      <c r="F22" s="129">
        <v>9816.09</v>
      </c>
      <c r="G22" s="129">
        <v>7406.88</v>
      </c>
      <c r="H22" s="129">
        <v>9878.7800000000007</v>
      </c>
      <c r="I22" s="128"/>
      <c r="J22" s="136">
        <v>10</v>
      </c>
      <c r="K22" s="137">
        <v>10</v>
      </c>
      <c r="L22" s="137">
        <v>10</v>
      </c>
      <c r="M22" s="128"/>
      <c r="N22" s="26" t="s">
        <v>128</v>
      </c>
      <c r="O22" s="128"/>
      <c r="P22" s="27" t="s">
        <v>119</v>
      </c>
      <c r="Q22" s="128"/>
      <c r="R22" s="131">
        <f t="shared" si="0"/>
        <v>98160.9</v>
      </c>
      <c r="S22" s="131">
        <f t="shared" si="1"/>
        <v>74068.800000000003</v>
      </c>
      <c r="T22" s="131">
        <f t="shared" si="1"/>
        <v>98787.8</v>
      </c>
      <c r="U22" s="132">
        <f>SUM(R22+S22+T22)+'[1]Frac II (T2)'!U22</f>
        <v>764130.0782933</v>
      </c>
      <c r="W22" s="133">
        <v>11991</v>
      </c>
      <c r="X22" s="133">
        <v>1408.1</v>
      </c>
      <c r="Y22" s="133">
        <v>0</v>
      </c>
      <c r="Z22" s="133">
        <v>1369.01</v>
      </c>
      <c r="AA22" s="133">
        <v>670.3</v>
      </c>
      <c r="AB22" s="133">
        <v>2518</v>
      </c>
      <c r="AC22" s="133">
        <v>1675.76</v>
      </c>
      <c r="AD22" s="133">
        <f t="shared" si="2"/>
        <v>19632.169999999998</v>
      </c>
      <c r="AE22" s="133">
        <f t="shared" si="3"/>
        <v>9816.09</v>
      </c>
      <c r="AF22" s="135">
        <f t="shared" si="8"/>
        <v>9816.0849999999991</v>
      </c>
      <c r="AG22" s="134">
        <v>11991</v>
      </c>
      <c r="AH22" s="134">
        <v>1408.1</v>
      </c>
      <c r="AI22" s="134">
        <v>0</v>
      </c>
      <c r="AJ22" s="135">
        <v>1414.65</v>
      </c>
      <c r="AK22" s="134">
        <f t="shared" si="4"/>
        <v>14813.75</v>
      </c>
      <c r="AL22" s="134">
        <f t="shared" si="5"/>
        <v>7406.88</v>
      </c>
      <c r="AM22" s="134"/>
      <c r="AN22" s="134">
        <v>11991</v>
      </c>
      <c r="AO22" s="134">
        <v>1408.1</v>
      </c>
      <c r="AP22" s="134">
        <v>0</v>
      </c>
      <c r="AQ22" s="134">
        <v>1414.65</v>
      </c>
      <c r="AR22" s="134">
        <v>681.29</v>
      </c>
      <c r="AS22" s="134">
        <v>2559.2800000000002</v>
      </c>
      <c r="AT22" s="134">
        <v>1703.23</v>
      </c>
      <c r="AU22" s="134">
        <f t="shared" si="6"/>
        <v>19757.55</v>
      </c>
      <c r="AV22" s="134">
        <f t="shared" si="7"/>
        <v>9878.7800000000007</v>
      </c>
      <c r="AW22" s="134"/>
    </row>
    <row r="23" spans="1:49" ht="15" x14ac:dyDescent="0.3">
      <c r="A23" s="197"/>
      <c r="B23" s="25" t="s">
        <v>132</v>
      </c>
      <c r="C23" s="127"/>
      <c r="D23" s="26" t="s">
        <v>127</v>
      </c>
      <c r="E23" s="128"/>
      <c r="F23" s="129">
        <v>8813.67</v>
      </c>
      <c r="G23" s="129">
        <v>6659.31</v>
      </c>
      <c r="H23" s="129">
        <v>8870.81</v>
      </c>
      <c r="I23" s="128"/>
      <c r="J23" s="136">
        <v>3</v>
      </c>
      <c r="K23" s="137">
        <v>3</v>
      </c>
      <c r="L23" s="137">
        <v>3</v>
      </c>
      <c r="M23" s="128"/>
      <c r="N23" s="26" t="s">
        <v>128</v>
      </c>
      <c r="O23" s="128"/>
      <c r="P23" s="27" t="s">
        <v>119</v>
      </c>
      <c r="Q23" s="128"/>
      <c r="R23" s="131">
        <f t="shared" si="0"/>
        <v>26441.010000000002</v>
      </c>
      <c r="S23" s="131">
        <f t="shared" si="1"/>
        <v>19977.93</v>
      </c>
      <c r="T23" s="131">
        <f t="shared" si="1"/>
        <v>26612.43</v>
      </c>
      <c r="U23" s="132">
        <f>SUM(R23+S23+T23)+'[1]Frac II (T2)'!U23</f>
        <v>205701.42666915001</v>
      </c>
      <c r="W23" s="133">
        <v>10579.4</v>
      </c>
      <c r="X23" s="133">
        <v>1408.1</v>
      </c>
      <c r="Y23" s="133">
        <v>0</v>
      </c>
      <c r="Z23" s="133">
        <v>1288.18</v>
      </c>
      <c r="AA23" s="133">
        <v>599.69000000000005</v>
      </c>
      <c r="AB23" s="133">
        <v>2252.7399999999998</v>
      </c>
      <c r="AC23" s="133">
        <v>1499.23</v>
      </c>
      <c r="AD23" s="133">
        <f t="shared" si="2"/>
        <v>17627.34</v>
      </c>
      <c r="AE23" s="133">
        <f t="shared" si="3"/>
        <v>8813.67</v>
      </c>
      <c r="AF23" s="135">
        <f t="shared" si="8"/>
        <v>8813.67</v>
      </c>
      <c r="AG23" s="134">
        <v>10579.4</v>
      </c>
      <c r="AH23" s="134">
        <v>1408.1</v>
      </c>
      <c r="AI23" s="134">
        <v>0</v>
      </c>
      <c r="AJ23" s="135">
        <v>1331.12</v>
      </c>
      <c r="AK23" s="134">
        <f t="shared" si="4"/>
        <v>13318.619999999999</v>
      </c>
      <c r="AL23" s="134">
        <f t="shared" si="5"/>
        <v>6659.31</v>
      </c>
      <c r="AM23" s="134"/>
      <c r="AN23" s="134">
        <v>10579.4</v>
      </c>
      <c r="AO23" s="134">
        <v>1408.1</v>
      </c>
      <c r="AP23" s="134">
        <v>0</v>
      </c>
      <c r="AQ23" s="134">
        <v>1331.12</v>
      </c>
      <c r="AR23" s="134">
        <v>609.52</v>
      </c>
      <c r="AS23" s="134">
        <v>2289.67</v>
      </c>
      <c r="AT23" s="134">
        <v>1523.81</v>
      </c>
      <c r="AU23" s="134">
        <f t="shared" si="6"/>
        <v>17741.62</v>
      </c>
      <c r="AV23" s="134">
        <f t="shared" si="7"/>
        <v>8870.81</v>
      </c>
      <c r="AW23" s="134"/>
    </row>
    <row r="24" spans="1:49" ht="15" x14ac:dyDescent="0.3">
      <c r="A24" s="197"/>
      <c r="B24" s="25" t="s">
        <v>133</v>
      </c>
      <c r="C24" s="127"/>
      <c r="D24" s="26" t="s">
        <v>127</v>
      </c>
      <c r="E24" s="128"/>
      <c r="F24" s="129">
        <v>7994.57</v>
      </c>
      <c r="G24" s="129">
        <v>6131.35</v>
      </c>
      <c r="H24" s="129">
        <v>8033.19</v>
      </c>
      <c r="I24" s="128"/>
      <c r="J24" s="136">
        <v>11</v>
      </c>
      <c r="K24" s="137">
        <v>10</v>
      </c>
      <c r="L24" s="137">
        <v>10</v>
      </c>
      <c r="M24" s="128"/>
      <c r="N24" s="26" t="s">
        <v>128</v>
      </c>
      <c r="O24" s="128"/>
      <c r="P24" s="27" t="s">
        <v>119</v>
      </c>
      <c r="Q24" s="128"/>
      <c r="R24" s="131">
        <f t="shared" si="0"/>
        <v>87940.26999999999</v>
      </c>
      <c r="S24" s="131">
        <f t="shared" si="1"/>
        <v>61313.5</v>
      </c>
      <c r="T24" s="131">
        <f t="shared" si="1"/>
        <v>80331.899999999994</v>
      </c>
      <c r="U24" s="132">
        <f>SUM(R24+S24+T24)+'[1]Frac II (T2)'!U24</f>
        <v>654445.91886591003</v>
      </c>
      <c r="W24" s="133">
        <v>9582.4699999999993</v>
      </c>
      <c r="X24" s="133">
        <v>1408.1</v>
      </c>
      <c r="Y24" s="133">
        <v>0</v>
      </c>
      <c r="Z24" s="133">
        <v>1234.72</v>
      </c>
      <c r="AA24" s="133">
        <v>552.98</v>
      </c>
      <c r="AB24" s="133">
        <v>1828.42</v>
      </c>
      <c r="AC24" s="133">
        <v>1382.44</v>
      </c>
      <c r="AD24" s="133">
        <f t="shared" si="2"/>
        <v>15989.13</v>
      </c>
      <c r="AE24" s="133">
        <f t="shared" si="3"/>
        <v>7994.57</v>
      </c>
      <c r="AF24" s="135">
        <f t="shared" si="8"/>
        <v>7994.5649999999996</v>
      </c>
      <c r="AG24" s="134">
        <v>9582.4699999999993</v>
      </c>
      <c r="AH24" s="134">
        <v>1408.1</v>
      </c>
      <c r="AI24" s="134">
        <v>0</v>
      </c>
      <c r="AJ24" s="135">
        <v>1272.1300000000001</v>
      </c>
      <c r="AK24" s="134">
        <f t="shared" si="4"/>
        <v>12262.7</v>
      </c>
      <c r="AL24" s="134">
        <f t="shared" si="5"/>
        <v>6131.35</v>
      </c>
      <c r="AM24" s="134"/>
      <c r="AN24" s="134">
        <v>9582.4699999999993</v>
      </c>
      <c r="AO24" s="134">
        <v>1408.1</v>
      </c>
      <c r="AP24" s="134">
        <v>0</v>
      </c>
      <c r="AQ24" s="134">
        <v>1272.1300000000001</v>
      </c>
      <c r="AR24" s="134">
        <v>558.83000000000004</v>
      </c>
      <c r="AS24" s="134">
        <v>1847.77</v>
      </c>
      <c r="AT24" s="134">
        <v>1397.08</v>
      </c>
      <c r="AU24" s="134">
        <f t="shared" si="6"/>
        <v>16066.380000000001</v>
      </c>
      <c r="AV24" s="134">
        <f t="shared" si="7"/>
        <v>8033.19</v>
      </c>
      <c r="AW24" s="134"/>
    </row>
    <row r="25" spans="1:49" ht="15" x14ac:dyDescent="0.3">
      <c r="A25" s="197"/>
      <c r="B25" s="25" t="s">
        <v>134</v>
      </c>
      <c r="C25" s="127"/>
      <c r="D25" s="26" t="s">
        <v>127</v>
      </c>
      <c r="E25" s="128"/>
      <c r="F25" s="129">
        <v>7994.57</v>
      </c>
      <c r="G25" s="129">
        <v>6131.35</v>
      </c>
      <c r="H25" s="129">
        <v>8033.19</v>
      </c>
      <c r="I25" s="128"/>
      <c r="J25" s="136">
        <v>5</v>
      </c>
      <c r="K25" s="137">
        <v>5</v>
      </c>
      <c r="L25" s="137">
        <v>5</v>
      </c>
      <c r="M25" s="128"/>
      <c r="N25" s="26" t="s">
        <v>128</v>
      </c>
      <c r="O25" s="128"/>
      <c r="P25" s="27" t="s">
        <v>119</v>
      </c>
      <c r="Q25" s="128"/>
      <c r="R25" s="131">
        <f t="shared" si="0"/>
        <v>39972.85</v>
      </c>
      <c r="S25" s="131">
        <f t="shared" si="1"/>
        <v>30656.75</v>
      </c>
      <c r="T25" s="131">
        <f t="shared" si="1"/>
        <v>40165.949999999997</v>
      </c>
      <c r="U25" s="132">
        <f>SUM(R25+S25+T25)+'[1]Frac II (T2)'!U25</f>
        <v>310925.66972850001</v>
      </c>
      <c r="W25" s="133">
        <v>9582.4699999999993</v>
      </c>
      <c r="X25" s="133">
        <v>1408.1</v>
      </c>
      <c r="Y25" s="133">
        <v>0</v>
      </c>
      <c r="Z25" s="133">
        <v>1234.72</v>
      </c>
      <c r="AA25" s="133">
        <v>552.98</v>
      </c>
      <c r="AB25" s="133">
        <v>1828.42</v>
      </c>
      <c r="AC25" s="133">
        <v>1382.44</v>
      </c>
      <c r="AD25" s="133">
        <f t="shared" si="2"/>
        <v>15989.13</v>
      </c>
      <c r="AE25" s="133">
        <f t="shared" si="3"/>
        <v>7994.57</v>
      </c>
      <c r="AF25" s="135">
        <f t="shared" si="8"/>
        <v>7994.5649999999996</v>
      </c>
      <c r="AG25" s="134">
        <v>9582.4699999999993</v>
      </c>
      <c r="AH25" s="134">
        <v>1408.1</v>
      </c>
      <c r="AI25" s="134">
        <v>0</v>
      </c>
      <c r="AJ25" s="135">
        <v>1272.1300000000001</v>
      </c>
      <c r="AK25" s="134">
        <f t="shared" si="4"/>
        <v>12262.7</v>
      </c>
      <c r="AL25" s="134">
        <f t="shared" si="5"/>
        <v>6131.35</v>
      </c>
      <c r="AM25" s="134"/>
      <c r="AN25" s="134">
        <v>9582.4699999999993</v>
      </c>
      <c r="AO25" s="134">
        <v>1408.1</v>
      </c>
      <c r="AP25" s="134">
        <v>0</v>
      </c>
      <c r="AQ25" s="134">
        <v>1272.1300000000001</v>
      </c>
      <c r="AR25" s="134">
        <v>558.83000000000004</v>
      </c>
      <c r="AS25" s="134">
        <v>1847.77</v>
      </c>
      <c r="AT25" s="134">
        <v>1397.08</v>
      </c>
      <c r="AU25" s="134">
        <f t="shared" si="6"/>
        <v>16066.380000000001</v>
      </c>
      <c r="AV25" s="134">
        <f t="shared" si="7"/>
        <v>8033.19</v>
      </c>
      <c r="AW25" s="134"/>
    </row>
    <row r="26" spans="1:49" ht="15" x14ac:dyDescent="0.3">
      <c r="A26" s="197"/>
      <c r="B26" s="25" t="s">
        <v>135</v>
      </c>
      <c r="C26" s="127"/>
      <c r="D26" s="26" t="s">
        <v>127</v>
      </c>
      <c r="E26" s="128"/>
      <c r="F26" s="129">
        <v>7994.57</v>
      </c>
      <c r="G26" s="129">
        <v>6131.35</v>
      </c>
      <c r="H26" s="129">
        <v>8033.19</v>
      </c>
      <c r="I26" s="128"/>
      <c r="J26" s="136">
        <v>3</v>
      </c>
      <c r="K26" s="137">
        <v>3</v>
      </c>
      <c r="L26" s="137">
        <v>3</v>
      </c>
      <c r="M26" s="128"/>
      <c r="N26" s="26" t="s">
        <v>128</v>
      </c>
      <c r="O26" s="128"/>
      <c r="P26" s="27" t="s">
        <v>119</v>
      </c>
      <c r="Q26" s="128"/>
      <c r="R26" s="131">
        <f t="shared" si="0"/>
        <v>23983.71</v>
      </c>
      <c r="S26" s="131">
        <f t="shared" si="1"/>
        <v>18394.050000000003</v>
      </c>
      <c r="T26" s="131">
        <f t="shared" si="1"/>
        <v>24099.57</v>
      </c>
      <c r="U26" s="132">
        <f>SUM(R26+S26+T26)+'[1]Frac II (T2)'!U26</f>
        <v>220406.8457828</v>
      </c>
      <c r="W26" s="133">
        <v>9582.4699999999993</v>
      </c>
      <c r="X26" s="133">
        <v>1408.1</v>
      </c>
      <c r="Y26" s="133">
        <v>0</v>
      </c>
      <c r="Z26" s="133">
        <v>1234.72</v>
      </c>
      <c r="AA26" s="133">
        <v>552.98</v>
      </c>
      <c r="AB26" s="133">
        <v>1828.42</v>
      </c>
      <c r="AC26" s="133">
        <v>1382.44</v>
      </c>
      <c r="AD26" s="133">
        <f t="shared" si="2"/>
        <v>15989.13</v>
      </c>
      <c r="AE26" s="133">
        <f t="shared" si="3"/>
        <v>7994.57</v>
      </c>
      <c r="AF26" s="135">
        <f t="shared" si="8"/>
        <v>7994.5649999999996</v>
      </c>
      <c r="AG26" s="134">
        <v>9582.4699999999993</v>
      </c>
      <c r="AH26" s="134">
        <v>1408.1</v>
      </c>
      <c r="AI26" s="134">
        <v>0</v>
      </c>
      <c r="AJ26" s="135">
        <v>1272.1300000000001</v>
      </c>
      <c r="AK26" s="134">
        <f t="shared" si="4"/>
        <v>12262.7</v>
      </c>
      <c r="AL26" s="134">
        <f t="shared" si="5"/>
        <v>6131.35</v>
      </c>
      <c r="AM26" s="134"/>
      <c r="AN26" s="134">
        <v>9582.4699999999993</v>
      </c>
      <c r="AO26" s="134">
        <v>1408.1</v>
      </c>
      <c r="AP26" s="134">
        <v>0</v>
      </c>
      <c r="AQ26" s="134">
        <v>1272.1300000000001</v>
      </c>
      <c r="AR26" s="134">
        <v>558.83000000000004</v>
      </c>
      <c r="AS26" s="134">
        <v>1847.77</v>
      </c>
      <c r="AT26" s="134">
        <v>1397.08</v>
      </c>
      <c r="AU26" s="134">
        <f t="shared" si="6"/>
        <v>16066.380000000001</v>
      </c>
      <c r="AV26" s="134">
        <f t="shared" si="7"/>
        <v>8033.19</v>
      </c>
      <c r="AW26" s="134"/>
    </row>
    <row r="27" spans="1:49" ht="15" x14ac:dyDescent="0.3">
      <c r="A27" s="197"/>
      <c r="B27" s="25" t="s">
        <v>136</v>
      </c>
      <c r="C27" s="127"/>
      <c r="D27" s="26" t="s">
        <v>127</v>
      </c>
      <c r="E27" s="128"/>
      <c r="F27" s="129">
        <v>7994.57</v>
      </c>
      <c r="G27" s="129">
        <v>6131.35</v>
      </c>
      <c r="H27" s="129">
        <v>8033.19</v>
      </c>
      <c r="I27" s="128"/>
      <c r="J27" s="136">
        <v>4</v>
      </c>
      <c r="K27" s="137">
        <v>4</v>
      </c>
      <c r="L27" s="137">
        <v>5</v>
      </c>
      <c r="M27" s="128"/>
      <c r="N27" s="26" t="s">
        <v>128</v>
      </c>
      <c r="O27" s="128"/>
      <c r="P27" s="27" t="s">
        <v>119</v>
      </c>
      <c r="Q27" s="128"/>
      <c r="R27" s="131">
        <f t="shared" si="0"/>
        <v>31978.28</v>
      </c>
      <c r="S27" s="131">
        <f t="shared" si="1"/>
        <v>24525.4</v>
      </c>
      <c r="T27" s="131">
        <f t="shared" si="1"/>
        <v>40165.949999999997</v>
      </c>
      <c r="U27" s="132">
        <f>SUM(R27+S27+T27)+'[1]Frac II (T2)'!U27</f>
        <v>212850.33000000002</v>
      </c>
      <c r="W27" s="133">
        <v>9582.4699999999993</v>
      </c>
      <c r="X27" s="133">
        <v>1408.1</v>
      </c>
      <c r="Y27" s="133">
        <v>0</v>
      </c>
      <c r="Z27" s="133">
        <v>1234.72</v>
      </c>
      <c r="AA27" s="133">
        <v>552.98</v>
      </c>
      <c r="AB27" s="133">
        <v>1828.42</v>
      </c>
      <c r="AC27" s="133">
        <v>1382.44</v>
      </c>
      <c r="AD27" s="133">
        <f t="shared" si="2"/>
        <v>15989.13</v>
      </c>
      <c r="AE27" s="133">
        <f t="shared" si="3"/>
        <v>7994.57</v>
      </c>
      <c r="AF27" s="135">
        <f t="shared" si="8"/>
        <v>7994.5649999999996</v>
      </c>
      <c r="AG27" s="134">
        <v>9582.4699999999993</v>
      </c>
      <c r="AH27" s="134">
        <v>1408.1</v>
      </c>
      <c r="AI27" s="134">
        <v>0</v>
      </c>
      <c r="AJ27" s="135">
        <v>1272.1300000000001</v>
      </c>
      <c r="AK27" s="134">
        <f t="shared" si="4"/>
        <v>12262.7</v>
      </c>
      <c r="AL27" s="134">
        <f t="shared" si="5"/>
        <v>6131.35</v>
      </c>
      <c r="AM27" s="134"/>
      <c r="AN27" s="134">
        <v>9582.4699999999993</v>
      </c>
      <c r="AO27" s="134">
        <v>1408.1</v>
      </c>
      <c r="AP27" s="134">
        <v>0</v>
      </c>
      <c r="AQ27" s="134">
        <v>1272.1300000000001</v>
      </c>
      <c r="AR27" s="134">
        <v>558.83000000000004</v>
      </c>
      <c r="AS27" s="134">
        <v>1847.77</v>
      </c>
      <c r="AT27" s="134">
        <v>1397.08</v>
      </c>
      <c r="AU27" s="134">
        <f t="shared" si="6"/>
        <v>16066.380000000001</v>
      </c>
      <c r="AV27" s="134">
        <f t="shared" si="7"/>
        <v>8033.19</v>
      </c>
      <c r="AW27" s="134"/>
    </row>
    <row r="28" spans="1:49" ht="15" x14ac:dyDescent="0.3">
      <c r="A28" s="197"/>
      <c r="B28" s="25" t="s">
        <v>137</v>
      </c>
      <c r="C28" s="127"/>
      <c r="D28" s="26" t="s">
        <v>127</v>
      </c>
      <c r="E28" s="128"/>
      <c r="F28" s="129">
        <v>7994.57</v>
      </c>
      <c r="G28" s="129">
        <v>6131.35</v>
      </c>
      <c r="H28" s="129">
        <v>8033.19</v>
      </c>
      <c r="I28" s="128"/>
      <c r="J28" s="136">
        <v>1</v>
      </c>
      <c r="K28" s="137">
        <v>1</v>
      </c>
      <c r="L28" s="137">
        <v>1</v>
      </c>
      <c r="M28" s="128"/>
      <c r="N28" s="26" t="s">
        <v>128</v>
      </c>
      <c r="O28" s="128"/>
      <c r="P28" s="27" t="s">
        <v>119</v>
      </c>
      <c r="Q28" s="128"/>
      <c r="R28" s="131">
        <f t="shared" si="0"/>
        <v>7994.57</v>
      </c>
      <c r="S28" s="131">
        <f t="shared" si="1"/>
        <v>6131.35</v>
      </c>
      <c r="T28" s="131">
        <f t="shared" si="1"/>
        <v>8033.19</v>
      </c>
      <c r="U28" s="132">
        <f>SUM(R28+S28+T28)+'[1]Frac II (T2)'!U28</f>
        <v>62185.133945699999</v>
      </c>
      <c r="W28" s="133">
        <v>9582.4699999999993</v>
      </c>
      <c r="X28" s="133">
        <v>1408.1</v>
      </c>
      <c r="Y28" s="133">
        <v>0</v>
      </c>
      <c r="Z28" s="133">
        <v>1234.72</v>
      </c>
      <c r="AA28" s="133">
        <v>552.98</v>
      </c>
      <c r="AB28" s="133">
        <v>1828.42</v>
      </c>
      <c r="AC28" s="133">
        <v>1382.44</v>
      </c>
      <c r="AD28" s="133">
        <f t="shared" si="2"/>
        <v>15989.13</v>
      </c>
      <c r="AE28" s="133">
        <f t="shared" si="3"/>
        <v>7994.57</v>
      </c>
      <c r="AF28" s="135">
        <f t="shared" si="8"/>
        <v>7994.5649999999996</v>
      </c>
      <c r="AG28" s="134">
        <v>9582.4699999999993</v>
      </c>
      <c r="AH28" s="134">
        <v>1408.1</v>
      </c>
      <c r="AI28" s="134">
        <v>0</v>
      </c>
      <c r="AJ28" s="135">
        <v>1272.1300000000001</v>
      </c>
      <c r="AK28" s="134">
        <f t="shared" si="4"/>
        <v>12262.7</v>
      </c>
      <c r="AL28" s="134">
        <f t="shared" si="5"/>
        <v>6131.35</v>
      </c>
      <c r="AM28" s="134"/>
      <c r="AN28" s="134">
        <v>9582.4699999999993</v>
      </c>
      <c r="AO28" s="134">
        <v>1408.1</v>
      </c>
      <c r="AP28" s="134">
        <v>0</v>
      </c>
      <c r="AQ28" s="134">
        <v>1272.1300000000001</v>
      </c>
      <c r="AR28" s="134">
        <v>558.83000000000004</v>
      </c>
      <c r="AS28" s="134">
        <v>1847.77</v>
      </c>
      <c r="AT28" s="134">
        <v>1397.08</v>
      </c>
      <c r="AU28" s="134">
        <f t="shared" si="6"/>
        <v>16066.380000000001</v>
      </c>
      <c r="AV28" s="134">
        <f t="shared" si="7"/>
        <v>8033.19</v>
      </c>
      <c r="AW28" s="134"/>
    </row>
    <row r="29" spans="1:49" ht="15" x14ac:dyDescent="0.3">
      <c r="A29" s="197"/>
      <c r="B29" s="25" t="s">
        <v>138</v>
      </c>
      <c r="C29" s="127"/>
      <c r="D29" s="26" t="s">
        <v>127</v>
      </c>
      <c r="E29" s="128"/>
      <c r="F29" s="129">
        <v>7994.57</v>
      </c>
      <c r="G29" s="129">
        <v>6131.35</v>
      </c>
      <c r="H29" s="129">
        <v>8033.19</v>
      </c>
      <c r="I29" s="128"/>
      <c r="J29" s="136">
        <v>8</v>
      </c>
      <c r="K29" s="137">
        <v>8</v>
      </c>
      <c r="L29" s="137">
        <v>7</v>
      </c>
      <c r="M29" s="128"/>
      <c r="N29" s="26" t="s">
        <v>128</v>
      </c>
      <c r="O29" s="128"/>
      <c r="P29" s="27" t="s">
        <v>119</v>
      </c>
      <c r="Q29" s="128"/>
      <c r="R29" s="131">
        <f t="shared" si="0"/>
        <v>63956.56</v>
      </c>
      <c r="S29" s="131">
        <f t="shared" si="1"/>
        <v>49050.8</v>
      </c>
      <c r="T29" s="131">
        <f t="shared" si="1"/>
        <v>56232.329999999994</v>
      </c>
      <c r="U29" s="132">
        <f>SUM(R29+S29+T29)+'[1]Frac II (T2)'!U29</f>
        <v>489447.88156559999</v>
      </c>
      <c r="W29" s="133">
        <v>9582.4699999999993</v>
      </c>
      <c r="X29" s="133">
        <v>1408.1</v>
      </c>
      <c r="Y29" s="133">
        <v>0</v>
      </c>
      <c r="Z29" s="133">
        <v>1234.72</v>
      </c>
      <c r="AA29" s="133">
        <v>552.98</v>
      </c>
      <c r="AB29" s="133">
        <v>1828.42</v>
      </c>
      <c r="AC29" s="133">
        <v>1382.44</v>
      </c>
      <c r="AD29" s="133">
        <f t="shared" si="2"/>
        <v>15989.13</v>
      </c>
      <c r="AE29" s="133">
        <f t="shared" si="3"/>
        <v>7994.57</v>
      </c>
      <c r="AF29" s="135">
        <f t="shared" si="8"/>
        <v>7994.5649999999996</v>
      </c>
      <c r="AG29" s="134">
        <v>9582.4699999999993</v>
      </c>
      <c r="AH29" s="134">
        <v>1408.1</v>
      </c>
      <c r="AI29" s="134">
        <v>0</v>
      </c>
      <c r="AJ29" s="135">
        <v>1272.1300000000001</v>
      </c>
      <c r="AK29" s="134">
        <f t="shared" si="4"/>
        <v>12262.7</v>
      </c>
      <c r="AL29" s="134">
        <f t="shared" si="5"/>
        <v>6131.35</v>
      </c>
      <c r="AM29" s="134"/>
      <c r="AN29" s="134">
        <v>9582.4699999999993</v>
      </c>
      <c r="AO29" s="134">
        <v>1408.1</v>
      </c>
      <c r="AP29" s="134">
        <v>0</v>
      </c>
      <c r="AQ29" s="134">
        <v>1272.1300000000001</v>
      </c>
      <c r="AR29" s="134">
        <v>558.83000000000004</v>
      </c>
      <c r="AS29" s="134">
        <v>1847.77</v>
      </c>
      <c r="AT29" s="134">
        <v>1397.08</v>
      </c>
      <c r="AU29" s="134">
        <f t="shared" si="6"/>
        <v>16066.380000000001</v>
      </c>
      <c r="AV29" s="134">
        <f t="shared" si="7"/>
        <v>8033.19</v>
      </c>
      <c r="AW29" s="134"/>
    </row>
    <row r="30" spans="1:49" ht="15" x14ac:dyDescent="0.3">
      <c r="A30" s="197"/>
      <c r="B30" s="25" t="s">
        <v>139</v>
      </c>
      <c r="C30" s="127"/>
      <c r="D30" s="26" t="s">
        <v>127</v>
      </c>
      <c r="E30" s="128"/>
      <c r="F30" s="129">
        <v>7994.57</v>
      </c>
      <c r="G30" s="129">
        <v>6131.35</v>
      </c>
      <c r="H30" s="129">
        <v>8033.19</v>
      </c>
      <c r="I30" s="128"/>
      <c r="J30" s="136">
        <v>5</v>
      </c>
      <c r="K30" s="137">
        <v>5</v>
      </c>
      <c r="L30" s="137">
        <v>5</v>
      </c>
      <c r="M30" s="128"/>
      <c r="N30" s="26" t="s">
        <v>128</v>
      </c>
      <c r="O30" s="128"/>
      <c r="P30" s="27" t="s">
        <v>119</v>
      </c>
      <c r="Q30" s="128"/>
      <c r="R30" s="131">
        <f t="shared" si="0"/>
        <v>39972.85</v>
      </c>
      <c r="S30" s="131">
        <f t="shared" si="1"/>
        <v>30656.75</v>
      </c>
      <c r="T30" s="131">
        <f t="shared" si="1"/>
        <v>40165.949999999997</v>
      </c>
      <c r="U30" s="132">
        <f>SUM(R30+S30+T30)+'[1]Frac II (T2)'!U30</f>
        <v>310925.66972850001</v>
      </c>
      <c r="W30" s="133">
        <v>9582.4699999999993</v>
      </c>
      <c r="X30" s="133">
        <v>1408.1</v>
      </c>
      <c r="Y30" s="133">
        <v>0</v>
      </c>
      <c r="Z30" s="133">
        <v>1234.72</v>
      </c>
      <c r="AA30" s="133">
        <v>552.98</v>
      </c>
      <c r="AB30" s="133">
        <v>1828.42</v>
      </c>
      <c r="AC30" s="133">
        <v>1382.44</v>
      </c>
      <c r="AD30" s="133">
        <f t="shared" si="2"/>
        <v>15989.13</v>
      </c>
      <c r="AE30" s="133">
        <f t="shared" si="3"/>
        <v>7994.57</v>
      </c>
      <c r="AF30" s="135">
        <f t="shared" si="8"/>
        <v>7994.5649999999996</v>
      </c>
      <c r="AG30" s="134">
        <v>9582.4699999999993</v>
      </c>
      <c r="AH30" s="134">
        <v>1408.1</v>
      </c>
      <c r="AI30" s="134">
        <v>0</v>
      </c>
      <c r="AJ30" s="135">
        <v>1272.1300000000001</v>
      </c>
      <c r="AK30" s="134">
        <f t="shared" si="4"/>
        <v>12262.7</v>
      </c>
      <c r="AL30" s="134">
        <f t="shared" si="5"/>
        <v>6131.35</v>
      </c>
      <c r="AM30" s="134"/>
      <c r="AN30" s="134">
        <v>9582.4699999999993</v>
      </c>
      <c r="AO30" s="134">
        <v>1408.1</v>
      </c>
      <c r="AP30" s="134">
        <v>0</v>
      </c>
      <c r="AQ30" s="134">
        <v>1272.1300000000001</v>
      </c>
      <c r="AR30" s="134">
        <v>558.83000000000004</v>
      </c>
      <c r="AS30" s="134">
        <v>1847.77</v>
      </c>
      <c r="AT30" s="134">
        <v>1397.08</v>
      </c>
      <c r="AU30" s="134">
        <f t="shared" si="6"/>
        <v>16066.380000000001</v>
      </c>
      <c r="AV30" s="134">
        <f t="shared" si="7"/>
        <v>8033.19</v>
      </c>
      <c r="AW30" s="134"/>
    </row>
    <row r="31" spans="1:49" ht="15" x14ac:dyDescent="0.3">
      <c r="A31" s="197"/>
      <c r="B31" s="25" t="s">
        <v>140</v>
      </c>
      <c r="C31" s="127"/>
      <c r="D31" s="26" t="s">
        <v>127</v>
      </c>
      <c r="E31" s="128"/>
      <c r="F31" s="129">
        <v>7994.57</v>
      </c>
      <c r="G31" s="129">
        <v>6131.35</v>
      </c>
      <c r="H31" s="129">
        <v>8033.19</v>
      </c>
      <c r="I31" s="128"/>
      <c r="J31" s="136">
        <v>1</v>
      </c>
      <c r="K31" s="137">
        <v>1</v>
      </c>
      <c r="L31" s="137">
        <v>1</v>
      </c>
      <c r="M31" s="128"/>
      <c r="N31" s="26" t="s">
        <v>128</v>
      </c>
      <c r="O31" s="128"/>
      <c r="P31" s="27" t="s">
        <v>119</v>
      </c>
      <c r="Q31" s="128"/>
      <c r="R31" s="131">
        <f t="shared" si="0"/>
        <v>7994.57</v>
      </c>
      <c r="S31" s="131">
        <f t="shared" si="1"/>
        <v>6131.35</v>
      </c>
      <c r="T31" s="131">
        <f t="shared" si="1"/>
        <v>8033.19</v>
      </c>
      <c r="U31" s="132">
        <f>SUM(R31+S31+T31)+'[1]Frac II (T2)'!U31</f>
        <v>62185.133945699999</v>
      </c>
      <c r="W31" s="133">
        <v>9582.4699999999993</v>
      </c>
      <c r="X31" s="133">
        <v>1408.1</v>
      </c>
      <c r="Y31" s="133">
        <v>0</v>
      </c>
      <c r="Z31" s="133">
        <v>1234.72</v>
      </c>
      <c r="AA31" s="133">
        <v>552.98</v>
      </c>
      <c r="AB31" s="133">
        <v>1828.42</v>
      </c>
      <c r="AC31" s="133">
        <v>1382.44</v>
      </c>
      <c r="AD31" s="133">
        <f t="shared" si="2"/>
        <v>15989.13</v>
      </c>
      <c r="AE31" s="133">
        <f t="shared" si="3"/>
        <v>7994.57</v>
      </c>
      <c r="AF31" s="135">
        <f t="shared" si="8"/>
        <v>7994.5649999999996</v>
      </c>
      <c r="AG31" s="134">
        <v>9582.4699999999993</v>
      </c>
      <c r="AH31" s="134">
        <v>1408.1</v>
      </c>
      <c r="AI31" s="134">
        <v>0</v>
      </c>
      <c r="AJ31" s="135">
        <v>1272.1300000000001</v>
      </c>
      <c r="AK31" s="134">
        <f t="shared" si="4"/>
        <v>12262.7</v>
      </c>
      <c r="AL31" s="134">
        <f t="shared" si="5"/>
        <v>6131.35</v>
      </c>
      <c r="AM31" s="134"/>
      <c r="AN31" s="134">
        <v>9582.4699999999993</v>
      </c>
      <c r="AO31" s="134">
        <v>1408.1</v>
      </c>
      <c r="AP31" s="134">
        <v>0</v>
      </c>
      <c r="AQ31" s="134">
        <v>1272.1300000000001</v>
      </c>
      <c r="AR31" s="134">
        <v>558.83000000000004</v>
      </c>
      <c r="AS31" s="134">
        <v>1847.77</v>
      </c>
      <c r="AT31" s="134">
        <v>1397.08</v>
      </c>
      <c r="AU31" s="134">
        <f t="shared" si="6"/>
        <v>16066.380000000001</v>
      </c>
      <c r="AV31" s="134">
        <f t="shared" si="7"/>
        <v>8033.19</v>
      </c>
      <c r="AW31" s="134"/>
    </row>
    <row r="32" spans="1:49" ht="15" x14ac:dyDescent="0.3">
      <c r="A32" s="197"/>
      <c r="B32" s="25" t="s">
        <v>141</v>
      </c>
      <c r="C32" s="127"/>
      <c r="D32" s="26" t="s">
        <v>127</v>
      </c>
      <c r="E32" s="128"/>
      <c r="F32" s="129">
        <v>7994.57</v>
      </c>
      <c r="G32" s="129">
        <v>6131.35</v>
      </c>
      <c r="H32" s="129">
        <v>8033.19</v>
      </c>
      <c r="I32" s="128"/>
      <c r="J32" s="136">
        <v>1</v>
      </c>
      <c r="K32" s="137">
        <v>1</v>
      </c>
      <c r="L32" s="137">
        <v>1</v>
      </c>
      <c r="M32" s="128"/>
      <c r="N32" s="26" t="s">
        <v>128</v>
      </c>
      <c r="O32" s="128"/>
      <c r="P32" s="27" t="s">
        <v>119</v>
      </c>
      <c r="Q32" s="128"/>
      <c r="R32" s="131">
        <f t="shared" si="0"/>
        <v>7994.57</v>
      </c>
      <c r="S32" s="131">
        <f t="shared" si="1"/>
        <v>6131.35</v>
      </c>
      <c r="T32" s="131">
        <f t="shared" si="1"/>
        <v>8033.19</v>
      </c>
      <c r="U32" s="132">
        <f>SUM(R32+S32+T32)+'[1]Frac II (T2)'!U32</f>
        <v>62185.133945699999</v>
      </c>
      <c r="W32" s="133">
        <v>9582.4699999999993</v>
      </c>
      <c r="X32" s="133">
        <v>1408.1</v>
      </c>
      <c r="Y32" s="133">
        <v>0</v>
      </c>
      <c r="Z32" s="133">
        <v>1234.72</v>
      </c>
      <c r="AA32" s="133">
        <v>552.98</v>
      </c>
      <c r="AB32" s="133">
        <v>1828.42</v>
      </c>
      <c r="AC32" s="133">
        <v>1382.44</v>
      </c>
      <c r="AD32" s="133">
        <f t="shared" si="2"/>
        <v>15989.13</v>
      </c>
      <c r="AE32" s="133">
        <f t="shared" si="3"/>
        <v>7994.57</v>
      </c>
      <c r="AF32" s="135">
        <f t="shared" si="8"/>
        <v>7994.5649999999996</v>
      </c>
      <c r="AG32" s="134">
        <v>9582.4699999999993</v>
      </c>
      <c r="AH32" s="134">
        <v>1408.1</v>
      </c>
      <c r="AI32" s="134">
        <v>0</v>
      </c>
      <c r="AJ32" s="135">
        <v>1272.1300000000001</v>
      </c>
      <c r="AK32" s="134">
        <f t="shared" si="4"/>
        <v>12262.7</v>
      </c>
      <c r="AL32" s="134">
        <f t="shared" si="5"/>
        <v>6131.35</v>
      </c>
      <c r="AM32" s="134"/>
      <c r="AN32" s="134">
        <v>9582.4699999999993</v>
      </c>
      <c r="AO32" s="134">
        <v>1408.1</v>
      </c>
      <c r="AP32" s="134">
        <v>0</v>
      </c>
      <c r="AQ32" s="134">
        <v>1272.1300000000001</v>
      </c>
      <c r="AR32" s="134">
        <v>558.83000000000004</v>
      </c>
      <c r="AS32" s="134">
        <v>1847.77</v>
      </c>
      <c r="AT32" s="134">
        <v>1397.08</v>
      </c>
      <c r="AU32" s="134">
        <f t="shared" si="6"/>
        <v>16066.380000000001</v>
      </c>
      <c r="AV32" s="134">
        <f t="shared" si="7"/>
        <v>8033.19</v>
      </c>
      <c r="AW32" s="134"/>
    </row>
    <row r="33" spans="1:49" ht="15" x14ac:dyDescent="0.3">
      <c r="A33" s="197"/>
      <c r="B33" s="25" t="s">
        <v>142</v>
      </c>
      <c r="C33" s="127"/>
      <c r="D33" s="26" t="s">
        <v>143</v>
      </c>
      <c r="E33" s="128"/>
      <c r="F33" s="129">
        <v>19800.37</v>
      </c>
      <c r="G33" s="129">
        <v>14852.67</v>
      </c>
      <c r="H33" s="129">
        <v>19918.310000000001</v>
      </c>
      <c r="I33" s="128"/>
      <c r="J33" s="136">
        <v>16</v>
      </c>
      <c r="K33" s="136">
        <v>16</v>
      </c>
      <c r="L33" s="136">
        <v>16</v>
      </c>
      <c r="M33" s="128"/>
      <c r="N33" s="26" t="s">
        <v>144</v>
      </c>
      <c r="O33" s="128"/>
      <c r="P33" s="27" t="s">
        <v>119</v>
      </c>
      <c r="Q33" s="128"/>
      <c r="R33" s="131">
        <f t="shared" si="0"/>
        <v>316805.92</v>
      </c>
      <c r="S33" s="131">
        <f t="shared" si="1"/>
        <v>237642.72</v>
      </c>
      <c r="T33" s="131">
        <f t="shared" si="1"/>
        <v>318692.96000000002</v>
      </c>
      <c r="U33" s="132">
        <f>SUM(R33+S33+T33)+'[1]Frac II (T2)'!U33</f>
        <v>2479134.7560022399</v>
      </c>
      <c r="W33" s="133">
        <v>25209.85</v>
      </c>
      <c r="X33" s="133">
        <f>704.05*2</f>
        <v>1408.1</v>
      </c>
      <c r="Y33" s="133">
        <f>420.45*2</f>
        <v>840.9</v>
      </c>
      <c r="Z33" s="133">
        <v>2174.0100000000002</v>
      </c>
      <c r="AA33" s="133">
        <v>1373.65</v>
      </c>
      <c r="AB33" s="133">
        <v>5160.1000000000004</v>
      </c>
      <c r="AC33" s="133">
        <v>3434.12</v>
      </c>
      <c r="AD33" s="133">
        <f t="shared" si="2"/>
        <v>39600.730000000003</v>
      </c>
      <c r="AE33" s="133">
        <f t="shared" si="3"/>
        <v>19800.37</v>
      </c>
      <c r="AF33" s="135">
        <f t="shared" si="8"/>
        <v>19800.365000000002</v>
      </c>
      <c r="AG33" s="134">
        <v>25209.85</v>
      </c>
      <c r="AH33" s="134">
        <v>1408.1</v>
      </c>
      <c r="AI33" s="134">
        <v>840.9</v>
      </c>
      <c r="AJ33" s="135">
        <v>2246.48</v>
      </c>
      <c r="AK33" s="134">
        <f t="shared" si="4"/>
        <v>29705.329999999998</v>
      </c>
      <c r="AL33" s="134">
        <f t="shared" si="5"/>
        <v>14852.67</v>
      </c>
      <c r="AM33" s="134"/>
      <c r="AN33" s="134">
        <v>25209.85</v>
      </c>
      <c r="AO33" s="134">
        <v>1408.1</v>
      </c>
      <c r="AP33" s="134">
        <v>840.9</v>
      </c>
      <c r="AQ33" s="134">
        <v>2246.48</v>
      </c>
      <c r="AR33" s="134">
        <v>1396.17</v>
      </c>
      <c r="AS33" s="134">
        <v>5244.7</v>
      </c>
      <c r="AT33" s="134">
        <v>3490.41</v>
      </c>
      <c r="AU33" s="134">
        <f t="shared" si="6"/>
        <v>39836.61</v>
      </c>
      <c r="AV33" s="134">
        <f t="shared" si="7"/>
        <v>19918.310000000001</v>
      </c>
      <c r="AW33" s="134"/>
    </row>
    <row r="34" spans="1:49" ht="15" x14ac:dyDescent="0.3">
      <c r="A34" s="197"/>
      <c r="B34" s="25" t="s">
        <v>145</v>
      </c>
      <c r="C34" s="127"/>
      <c r="D34" s="26" t="s">
        <v>143</v>
      </c>
      <c r="E34" s="128"/>
      <c r="F34" s="129">
        <v>23149.63</v>
      </c>
      <c r="G34" s="129">
        <v>17350.39</v>
      </c>
      <c r="H34" s="129">
        <v>23286.09</v>
      </c>
      <c r="I34" s="128"/>
      <c r="J34" s="136">
        <v>14</v>
      </c>
      <c r="K34" s="136">
        <v>14</v>
      </c>
      <c r="L34" s="136">
        <v>14</v>
      </c>
      <c r="M34" s="128"/>
      <c r="N34" s="26" t="s">
        <v>144</v>
      </c>
      <c r="O34" s="128"/>
      <c r="P34" s="27" t="s">
        <v>119</v>
      </c>
      <c r="Q34" s="128"/>
      <c r="R34" s="131">
        <f t="shared" si="0"/>
        <v>324094.82</v>
      </c>
      <c r="S34" s="131">
        <f t="shared" si="1"/>
        <v>242905.46</v>
      </c>
      <c r="T34" s="131">
        <f t="shared" si="1"/>
        <v>326005.26</v>
      </c>
      <c r="U34" s="132">
        <f>SUM(R34+S34+T34)+'[1]Frac II (T2)'!U34</f>
        <v>2536082.8878872199</v>
      </c>
      <c r="W34" s="133">
        <v>29840.95</v>
      </c>
      <c r="X34" s="133">
        <v>1408.1</v>
      </c>
      <c r="Y34" s="133">
        <f>463.1*2</f>
        <v>926.2</v>
      </c>
      <c r="Z34" s="133">
        <v>2444.06</v>
      </c>
      <c r="AA34" s="133">
        <v>1609.58</v>
      </c>
      <c r="AB34" s="133">
        <v>6046.4</v>
      </c>
      <c r="AC34" s="133">
        <v>4023.96</v>
      </c>
      <c r="AD34" s="133">
        <f t="shared" si="2"/>
        <v>46299.25</v>
      </c>
      <c r="AE34" s="133">
        <f t="shared" si="3"/>
        <v>23149.63</v>
      </c>
      <c r="AF34" s="135">
        <f t="shared" si="8"/>
        <v>23149.625</v>
      </c>
      <c r="AG34" s="134">
        <v>29840.95</v>
      </c>
      <c r="AH34" s="134">
        <v>1408.1</v>
      </c>
      <c r="AI34" s="134">
        <v>926.2</v>
      </c>
      <c r="AJ34" s="135">
        <v>2525.52</v>
      </c>
      <c r="AK34" s="134">
        <f t="shared" si="4"/>
        <v>34700.769999999997</v>
      </c>
      <c r="AL34" s="134">
        <f t="shared" si="5"/>
        <v>17350.39</v>
      </c>
      <c r="AM34" s="134"/>
      <c r="AN34" s="134">
        <v>29840.95</v>
      </c>
      <c r="AO34" s="134">
        <v>1408.1</v>
      </c>
      <c r="AP34" s="134">
        <v>926.2</v>
      </c>
      <c r="AQ34" s="134">
        <v>2525.52</v>
      </c>
      <c r="AR34" s="134">
        <v>1635.97</v>
      </c>
      <c r="AS34" s="134">
        <v>6145.52</v>
      </c>
      <c r="AT34" s="134">
        <v>4089.92</v>
      </c>
      <c r="AU34" s="134">
        <f t="shared" si="6"/>
        <v>46572.179999999993</v>
      </c>
      <c r="AV34" s="134">
        <f t="shared" si="7"/>
        <v>23286.09</v>
      </c>
      <c r="AW34" s="134"/>
    </row>
    <row r="35" spans="1:49" ht="15" x14ac:dyDescent="0.3">
      <c r="A35" s="197"/>
      <c r="B35" s="25" t="s">
        <v>146</v>
      </c>
      <c r="C35" s="127"/>
      <c r="D35" s="26" t="s">
        <v>143</v>
      </c>
      <c r="E35" s="128"/>
      <c r="F35" s="129">
        <v>26875.01</v>
      </c>
      <c r="G35" s="129">
        <v>20128.560000000001</v>
      </c>
      <c r="H35" s="129">
        <v>27032.1</v>
      </c>
      <c r="I35" s="128"/>
      <c r="J35" s="136">
        <v>1</v>
      </c>
      <c r="K35" s="136">
        <v>1</v>
      </c>
      <c r="L35" s="136">
        <v>1</v>
      </c>
      <c r="M35" s="128"/>
      <c r="N35" s="26" t="s">
        <v>144</v>
      </c>
      <c r="O35" s="128"/>
      <c r="P35" s="27" t="s">
        <v>119</v>
      </c>
      <c r="Q35" s="128"/>
      <c r="R35" s="131">
        <f t="shared" si="0"/>
        <v>26875.01</v>
      </c>
      <c r="S35" s="131">
        <f t="shared" si="1"/>
        <v>20128.560000000001</v>
      </c>
      <c r="T35" s="131">
        <f t="shared" si="1"/>
        <v>27032.1</v>
      </c>
      <c r="U35" s="132">
        <f>SUM(R35+S35+T35)+'[1]Frac II (T2)'!U35</f>
        <v>209808.69826295</v>
      </c>
      <c r="W35" s="133">
        <v>34980.15</v>
      </c>
      <c r="X35" s="133">
        <f>704.05*2</f>
        <v>1408.1</v>
      </c>
      <c r="Y35" s="133">
        <f>516.47*2</f>
        <v>1032.94</v>
      </c>
      <c r="Z35" s="133">
        <v>2744.45</v>
      </c>
      <c r="AA35" s="133">
        <v>1872.03</v>
      </c>
      <c r="AB35" s="133">
        <v>7032.28</v>
      </c>
      <c r="AC35" s="133">
        <v>4680.07</v>
      </c>
      <c r="AD35" s="133">
        <f t="shared" si="2"/>
        <v>53750.02</v>
      </c>
      <c r="AE35" s="133">
        <f t="shared" si="3"/>
        <v>26875.01</v>
      </c>
      <c r="AF35" s="135"/>
      <c r="AG35" s="134">
        <v>34980.15</v>
      </c>
      <c r="AH35" s="134">
        <v>1408.1</v>
      </c>
      <c r="AI35" s="134">
        <v>1032.94</v>
      </c>
      <c r="AJ35" s="135">
        <v>2835.92</v>
      </c>
      <c r="AK35" s="134">
        <f t="shared" si="4"/>
        <v>40257.11</v>
      </c>
      <c r="AL35" s="134">
        <f t="shared" si="5"/>
        <v>20128.560000000001</v>
      </c>
      <c r="AM35" s="134"/>
      <c r="AN35" s="134">
        <v>34980.15</v>
      </c>
      <c r="AO35" s="134">
        <v>1408.1</v>
      </c>
      <c r="AP35" s="134">
        <v>1032.94</v>
      </c>
      <c r="AQ35" s="134">
        <v>2835.92</v>
      </c>
      <c r="AR35" s="134">
        <v>1902.72</v>
      </c>
      <c r="AS35" s="134">
        <v>7147.56</v>
      </c>
      <c r="AT35" s="134">
        <v>4756.8</v>
      </c>
      <c r="AU35" s="134">
        <f t="shared" si="6"/>
        <v>54064.19</v>
      </c>
      <c r="AV35" s="134">
        <f t="shared" si="7"/>
        <v>27032.1</v>
      </c>
      <c r="AW35" s="134"/>
    </row>
    <row r="36" spans="1:49" ht="15" x14ac:dyDescent="0.3">
      <c r="A36" s="198"/>
      <c r="B36" s="25" t="s">
        <v>147</v>
      </c>
      <c r="C36" s="127"/>
      <c r="D36" s="26" t="s">
        <v>143</v>
      </c>
      <c r="E36" s="128"/>
      <c r="F36" s="129">
        <v>378.17</v>
      </c>
      <c r="G36" s="129">
        <v>284.27999999999997</v>
      </c>
      <c r="H36" s="129">
        <v>427.95</v>
      </c>
      <c r="I36" s="128"/>
      <c r="J36" s="138">
        <v>2221.9974350160001</v>
      </c>
      <c r="K36" s="138">
        <v>2215.9685169551135</v>
      </c>
      <c r="L36" s="139">
        <v>3417.0137632900933</v>
      </c>
      <c r="M36" s="128"/>
      <c r="N36" s="26" t="s">
        <v>144</v>
      </c>
      <c r="O36" s="128"/>
      <c r="P36" s="27" t="s">
        <v>119</v>
      </c>
      <c r="Q36" s="128"/>
      <c r="R36" s="131">
        <f t="shared" si="0"/>
        <v>840292.77000000083</v>
      </c>
      <c r="S36" s="131">
        <f t="shared" si="1"/>
        <v>629955.52999999956</v>
      </c>
      <c r="T36" s="131">
        <f t="shared" si="1"/>
        <v>1462311.0399999954</v>
      </c>
      <c r="U36" s="132">
        <f>SUM(R36+S36+T36)+'[1]Frac II (T2)'!U36</f>
        <v>8025150.1009031162</v>
      </c>
      <c r="W36" s="133"/>
      <c r="X36" s="133"/>
      <c r="Y36" s="133"/>
      <c r="Z36" s="133"/>
      <c r="AA36" s="133"/>
      <c r="AB36" s="133"/>
      <c r="AC36" s="133"/>
      <c r="AD36" s="133"/>
      <c r="AE36" s="133"/>
      <c r="AF36" s="135"/>
      <c r="AG36" s="135"/>
      <c r="AH36" s="135"/>
      <c r="AI36" s="135"/>
      <c r="AJ36" s="135"/>
      <c r="AK36" s="135"/>
      <c r="AL36" s="135"/>
      <c r="AM36" s="135"/>
      <c r="AN36" s="135"/>
      <c r="AO36" s="134"/>
      <c r="AP36" s="134"/>
      <c r="AQ36" s="134"/>
      <c r="AR36" s="134"/>
      <c r="AS36" s="134"/>
      <c r="AT36" s="134"/>
      <c r="AU36" s="134">
        <f t="shared" si="6"/>
        <v>0</v>
      </c>
    </row>
    <row r="37" spans="1:49" ht="15" hidden="1" x14ac:dyDescent="0.3">
      <c r="A37" s="140"/>
      <c r="B37" s="126"/>
      <c r="C37" s="127"/>
      <c r="D37" s="141"/>
      <c r="E37" s="128"/>
      <c r="F37" s="129"/>
      <c r="G37" s="129"/>
      <c r="H37" s="129"/>
      <c r="I37" s="128"/>
      <c r="J37" s="136"/>
      <c r="K37" s="141"/>
      <c r="L37" s="141"/>
      <c r="M37" s="128"/>
      <c r="N37" s="141"/>
      <c r="O37" s="128"/>
      <c r="P37" s="142"/>
      <c r="Q37" s="128"/>
      <c r="R37" s="131"/>
      <c r="S37" s="131"/>
      <c r="T37" s="131"/>
      <c r="U37" s="132">
        <f>SUM(R37+S37+T37)+'[1]Frac II (T2)'!U37</f>
        <v>0</v>
      </c>
      <c r="W37" s="133"/>
      <c r="X37" s="133"/>
      <c r="Y37" s="133"/>
      <c r="Z37" s="133"/>
      <c r="AA37" s="133"/>
      <c r="AB37" s="133"/>
      <c r="AC37" s="133"/>
      <c r="AD37" s="133"/>
      <c r="AE37" s="133"/>
      <c r="AF37" s="135"/>
      <c r="AG37" s="135"/>
      <c r="AH37" s="135"/>
      <c r="AI37" s="135"/>
      <c r="AJ37" s="135"/>
      <c r="AK37" s="135"/>
      <c r="AL37" s="135"/>
      <c r="AM37" s="135"/>
      <c r="AN37" s="135"/>
      <c r="AO37" s="134"/>
      <c r="AP37" s="134"/>
      <c r="AQ37" s="134"/>
      <c r="AR37" s="134"/>
      <c r="AS37" s="134"/>
      <c r="AT37" s="134"/>
    </row>
    <row r="38" spans="1:49" ht="15" hidden="1" x14ac:dyDescent="0.3">
      <c r="A38" s="140"/>
      <c r="B38" s="126"/>
      <c r="C38" s="127"/>
      <c r="D38" s="141"/>
      <c r="E38" s="128"/>
      <c r="F38" s="129"/>
      <c r="G38" s="129"/>
      <c r="H38" s="129"/>
      <c r="I38" s="128"/>
      <c r="J38" s="136"/>
      <c r="K38" s="141"/>
      <c r="L38" s="141"/>
      <c r="M38" s="128"/>
      <c r="N38" s="141"/>
      <c r="O38" s="128"/>
      <c r="P38" s="142"/>
      <c r="Q38" s="128"/>
      <c r="R38" s="131"/>
      <c r="S38" s="131"/>
      <c r="T38" s="131"/>
      <c r="U38" s="132">
        <f>SUM(R38+S38+T38)+'[1]Frac II (T2)'!U38</f>
        <v>0</v>
      </c>
      <c r="W38" s="133"/>
      <c r="X38" s="133"/>
      <c r="Y38" s="133"/>
      <c r="Z38" s="133"/>
      <c r="AA38" s="133"/>
      <c r="AB38" s="133"/>
      <c r="AC38" s="133"/>
      <c r="AD38" s="133"/>
      <c r="AE38" s="133"/>
      <c r="AF38" s="135"/>
      <c r="AG38" s="135"/>
      <c r="AH38" s="135"/>
      <c r="AI38" s="135"/>
      <c r="AJ38" s="135"/>
      <c r="AK38" s="135"/>
      <c r="AL38" s="135"/>
      <c r="AM38" s="135"/>
      <c r="AN38" s="135"/>
      <c r="AO38" s="134"/>
      <c r="AP38" s="134"/>
      <c r="AQ38" s="134"/>
      <c r="AR38" s="134"/>
      <c r="AS38" s="134"/>
      <c r="AT38" s="134"/>
    </row>
    <row r="39" spans="1:49" ht="15" hidden="1" x14ac:dyDescent="0.3">
      <c r="A39" s="140"/>
      <c r="B39" s="126"/>
      <c r="C39" s="127"/>
      <c r="D39" s="141"/>
      <c r="E39" s="128"/>
      <c r="F39" s="129"/>
      <c r="G39" s="129"/>
      <c r="H39" s="129"/>
      <c r="I39" s="128"/>
      <c r="J39" s="136"/>
      <c r="K39" s="141"/>
      <c r="L39" s="141"/>
      <c r="M39" s="128"/>
      <c r="N39" s="141"/>
      <c r="O39" s="128"/>
      <c r="P39" s="142"/>
      <c r="Q39" s="128"/>
      <c r="R39" s="131"/>
      <c r="S39" s="131"/>
      <c r="T39" s="131"/>
      <c r="U39" s="132">
        <f>SUM(R39+S39+T39)+'[1]Frac II (T2)'!U39</f>
        <v>0</v>
      </c>
      <c r="W39" s="133"/>
      <c r="X39" s="133"/>
      <c r="Y39" s="133"/>
      <c r="Z39" s="133"/>
      <c r="AA39" s="133"/>
      <c r="AB39" s="133"/>
      <c r="AC39" s="133"/>
      <c r="AD39" s="133"/>
      <c r="AE39" s="133"/>
      <c r="AF39" s="135"/>
      <c r="AG39" s="135"/>
      <c r="AH39" s="135"/>
      <c r="AI39" s="135"/>
      <c r="AJ39" s="135"/>
      <c r="AK39" s="135"/>
      <c r="AL39" s="135"/>
      <c r="AM39" s="135"/>
      <c r="AN39" s="135"/>
      <c r="AO39" s="134"/>
      <c r="AP39" s="134"/>
      <c r="AQ39" s="134"/>
      <c r="AR39" s="134"/>
      <c r="AS39" s="134"/>
      <c r="AT39" s="134"/>
    </row>
    <row r="40" spans="1:49" ht="15" hidden="1" x14ac:dyDescent="0.3">
      <c r="A40" s="140"/>
      <c r="B40" s="126"/>
      <c r="C40" s="127"/>
      <c r="D40" s="141"/>
      <c r="E40" s="128"/>
      <c r="F40" s="129"/>
      <c r="G40" s="129"/>
      <c r="H40" s="129"/>
      <c r="I40" s="128"/>
      <c r="J40" s="136"/>
      <c r="K40" s="141"/>
      <c r="L40" s="141"/>
      <c r="M40" s="128"/>
      <c r="N40" s="141"/>
      <c r="O40" s="128"/>
      <c r="P40" s="142"/>
      <c r="Q40" s="128"/>
      <c r="R40" s="131"/>
      <c r="S40" s="131"/>
      <c r="T40" s="131"/>
      <c r="U40" s="132">
        <f>SUM(R40+S40+T40)+'[1]Frac II (T2)'!U40</f>
        <v>0</v>
      </c>
      <c r="W40" s="133"/>
      <c r="X40" s="133"/>
      <c r="Y40" s="133"/>
      <c r="Z40" s="133"/>
      <c r="AA40" s="133"/>
      <c r="AB40" s="133"/>
      <c r="AC40" s="133"/>
      <c r="AD40" s="133"/>
      <c r="AE40" s="133"/>
      <c r="AF40" s="135"/>
      <c r="AG40" s="135"/>
      <c r="AH40" s="135"/>
      <c r="AI40" s="135"/>
      <c r="AJ40" s="135"/>
      <c r="AK40" s="135"/>
      <c r="AL40" s="135"/>
      <c r="AM40" s="135"/>
      <c r="AN40" s="135"/>
      <c r="AO40" s="134"/>
      <c r="AP40" s="134"/>
      <c r="AQ40" s="134"/>
      <c r="AR40" s="134"/>
      <c r="AS40" s="134"/>
      <c r="AT40" s="134"/>
    </row>
    <row r="41" spans="1:49" ht="15" hidden="1" x14ac:dyDescent="0.3">
      <c r="A41" s="141"/>
      <c r="B41" s="143"/>
      <c r="C41" s="127"/>
      <c r="D41" s="141"/>
      <c r="E41" s="144"/>
      <c r="F41" s="129"/>
      <c r="G41" s="129"/>
      <c r="H41" s="129"/>
      <c r="I41" s="144"/>
      <c r="J41" s="136"/>
      <c r="K41" s="141"/>
      <c r="L41" s="141"/>
      <c r="M41" s="144"/>
      <c r="N41" s="141"/>
      <c r="O41" s="144"/>
      <c r="P41" s="142"/>
      <c r="Q41" s="144"/>
      <c r="R41" s="145"/>
      <c r="S41" s="145"/>
      <c r="T41" s="145"/>
      <c r="U41" s="132">
        <f>SUM(R41+S41+T41)+'[1]Frac II (T2)'!U41</f>
        <v>0</v>
      </c>
      <c r="V41" s="28"/>
      <c r="W41" s="133"/>
      <c r="X41" s="133"/>
      <c r="Y41" s="133"/>
      <c r="Z41" s="133"/>
      <c r="AA41" s="133"/>
      <c r="AB41" s="133"/>
      <c r="AC41" s="133"/>
      <c r="AD41" s="133"/>
      <c r="AE41" s="133"/>
      <c r="AF41" s="135"/>
      <c r="AG41" s="135"/>
      <c r="AH41" s="135"/>
      <c r="AI41" s="135"/>
      <c r="AJ41" s="135"/>
      <c r="AK41" s="135"/>
      <c r="AL41" s="135"/>
      <c r="AM41" s="135"/>
      <c r="AN41" s="135"/>
      <c r="AO41" s="134"/>
      <c r="AP41" s="134"/>
      <c r="AQ41" s="134"/>
      <c r="AR41" s="134"/>
      <c r="AS41" s="134"/>
      <c r="AT41" s="134"/>
    </row>
    <row r="42" spans="1:49" ht="15" hidden="1" x14ac:dyDescent="0.3">
      <c r="A42" s="141"/>
      <c r="B42" s="126"/>
      <c r="C42" s="127"/>
      <c r="D42" s="141"/>
      <c r="E42" s="144"/>
      <c r="F42" s="129"/>
      <c r="G42" s="129"/>
      <c r="H42" s="129"/>
      <c r="I42" s="144"/>
      <c r="J42" s="146"/>
      <c r="K42" s="147"/>
      <c r="L42" s="147"/>
      <c r="M42" s="144"/>
      <c r="N42" s="141"/>
      <c r="O42" s="144"/>
      <c r="P42" s="142"/>
      <c r="Q42" s="144"/>
      <c r="R42" s="131"/>
      <c r="S42" s="131"/>
      <c r="T42" s="131"/>
      <c r="U42" s="132">
        <f>SUM(R42+S42+T42)+'[1]Frac II (T2)'!U42</f>
        <v>0</v>
      </c>
      <c r="W42" s="133"/>
      <c r="X42" s="133"/>
      <c r="Y42" s="133"/>
      <c r="Z42" s="133"/>
      <c r="AA42" s="133"/>
      <c r="AB42" s="133"/>
      <c r="AC42" s="133"/>
      <c r="AD42" s="133"/>
      <c r="AE42" s="133"/>
      <c r="AF42" s="135"/>
      <c r="AG42" s="135"/>
      <c r="AH42" s="135"/>
      <c r="AI42" s="135"/>
      <c r="AJ42" s="135"/>
      <c r="AK42" s="135"/>
      <c r="AL42" s="135"/>
      <c r="AM42" s="135"/>
      <c r="AN42" s="135"/>
      <c r="AO42" s="134"/>
      <c r="AP42" s="134"/>
      <c r="AQ42" s="134"/>
      <c r="AR42" s="134"/>
      <c r="AS42" s="134"/>
      <c r="AT42" s="134"/>
    </row>
    <row r="43" spans="1:49" ht="15" hidden="1" x14ac:dyDescent="0.3">
      <c r="A43" s="141"/>
      <c r="B43" s="126"/>
      <c r="C43" s="127"/>
      <c r="D43" s="141"/>
      <c r="E43" s="144"/>
      <c r="F43" s="129"/>
      <c r="G43" s="129"/>
      <c r="H43" s="129"/>
      <c r="I43" s="144"/>
      <c r="J43" s="146"/>
      <c r="K43" s="147"/>
      <c r="L43" s="147"/>
      <c r="M43" s="144"/>
      <c r="N43" s="141"/>
      <c r="O43" s="144"/>
      <c r="P43" s="142"/>
      <c r="Q43" s="144"/>
      <c r="R43" s="131"/>
      <c r="S43" s="131"/>
      <c r="T43" s="131"/>
      <c r="U43" s="132">
        <f>SUM(R43+S43+T43)+'[1]Frac II (T2)'!U43</f>
        <v>0</v>
      </c>
      <c r="W43" s="133"/>
      <c r="X43" s="133"/>
      <c r="Y43" s="133"/>
      <c r="Z43" s="133"/>
      <c r="AA43" s="133"/>
      <c r="AB43" s="133"/>
      <c r="AC43" s="133"/>
      <c r="AD43" s="133"/>
      <c r="AE43" s="133"/>
      <c r="AF43" s="135"/>
      <c r="AG43" s="135"/>
      <c r="AH43" s="135"/>
      <c r="AI43" s="135"/>
      <c r="AJ43" s="135"/>
      <c r="AK43" s="135"/>
      <c r="AL43" s="135"/>
      <c r="AM43" s="135"/>
      <c r="AN43" s="135"/>
      <c r="AO43" s="134"/>
      <c r="AP43" s="134"/>
      <c r="AQ43" s="134"/>
      <c r="AR43" s="134"/>
      <c r="AS43" s="134"/>
      <c r="AT43" s="134"/>
    </row>
    <row r="44" spans="1:49" ht="15" hidden="1" x14ac:dyDescent="0.3">
      <c r="A44" s="141"/>
      <c r="B44" s="126"/>
      <c r="C44" s="148"/>
      <c r="D44" s="141"/>
      <c r="E44" s="144"/>
      <c r="F44" s="129"/>
      <c r="G44" s="129"/>
      <c r="H44" s="129"/>
      <c r="I44" s="144"/>
      <c r="J44" s="146"/>
      <c r="K44" s="147"/>
      <c r="L44" s="147"/>
      <c r="M44" s="144"/>
      <c r="N44" s="141"/>
      <c r="O44" s="144"/>
      <c r="P44" s="142"/>
      <c r="Q44" s="144"/>
      <c r="R44" s="131"/>
      <c r="S44" s="131"/>
      <c r="T44" s="131"/>
      <c r="U44" s="132">
        <f>SUM(R44+S44+T44)+'[1]Frac II (T2)'!U44</f>
        <v>0</v>
      </c>
      <c r="W44" s="133"/>
      <c r="X44" s="133"/>
      <c r="Y44" s="133"/>
      <c r="Z44" s="133"/>
      <c r="AA44" s="133"/>
      <c r="AB44" s="133"/>
      <c r="AC44" s="133"/>
      <c r="AD44" s="133"/>
      <c r="AE44" s="133"/>
      <c r="AF44" s="135"/>
      <c r="AG44" s="135"/>
      <c r="AH44" s="135"/>
      <c r="AI44" s="135"/>
      <c r="AJ44" s="135"/>
      <c r="AK44" s="135"/>
      <c r="AL44" s="135"/>
      <c r="AM44" s="135"/>
      <c r="AN44" s="135"/>
      <c r="AO44" s="134"/>
      <c r="AP44" s="134"/>
      <c r="AQ44" s="134"/>
      <c r="AR44" s="134"/>
      <c r="AS44" s="134"/>
      <c r="AT44" s="134"/>
    </row>
    <row r="45" spans="1:49" ht="15" hidden="1" x14ac:dyDescent="0.3">
      <c r="A45" s="141"/>
      <c r="B45" s="149"/>
      <c r="C45" s="148"/>
      <c r="D45" s="141"/>
      <c r="E45" s="144"/>
      <c r="F45" s="129"/>
      <c r="G45" s="129"/>
      <c r="H45" s="129"/>
      <c r="I45" s="144"/>
      <c r="J45" s="146"/>
      <c r="K45" s="147"/>
      <c r="L45" s="147"/>
      <c r="M45" s="144"/>
      <c r="N45" s="141"/>
      <c r="O45" s="144"/>
      <c r="P45" s="142"/>
      <c r="Q45" s="144"/>
      <c r="R45" s="131"/>
      <c r="S45" s="131"/>
      <c r="T45" s="131"/>
      <c r="U45" s="132">
        <f>SUM(R45+S45+T45)+'[1]Frac II (T2)'!U45</f>
        <v>0</v>
      </c>
      <c r="W45" s="133"/>
      <c r="X45" s="133"/>
      <c r="Y45" s="133"/>
      <c r="Z45" s="133"/>
      <c r="AA45" s="133"/>
      <c r="AB45" s="133"/>
      <c r="AC45" s="133"/>
      <c r="AD45" s="133"/>
      <c r="AE45" s="133"/>
      <c r="AF45" s="135"/>
      <c r="AG45" s="135"/>
      <c r="AH45" s="135"/>
      <c r="AI45" s="135"/>
      <c r="AJ45" s="135"/>
      <c r="AK45" s="135"/>
      <c r="AL45" s="135"/>
      <c r="AM45" s="135"/>
      <c r="AN45" s="135"/>
      <c r="AO45" s="134"/>
      <c r="AP45" s="134"/>
      <c r="AQ45" s="134"/>
      <c r="AR45" s="134"/>
      <c r="AS45" s="134"/>
      <c r="AT45" s="134"/>
    </row>
    <row r="46" spans="1:49" ht="15" hidden="1" x14ac:dyDescent="0.3">
      <c r="A46" s="141"/>
      <c r="B46" s="149"/>
      <c r="C46" s="127"/>
      <c r="D46" s="141"/>
      <c r="E46" s="144"/>
      <c r="F46" s="129"/>
      <c r="G46" s="129"/>
      <c r="H46" s="129"/>
      <c r="I46" s="144"/>
      <c r="J46" s="147"/>
      <c r="K46" s="147"/>
      <c r="L46" s="147"/>
      <c r="M46" s="144"/>
      <c r="N46" s="141"/>
      <c r="O46" s="144"/>
      <c r="P46" s="142"/>
      <c r="Q46" s="144"/>
      <c r="R46" s="131"/>
      <c r="S46" s="131"/>
      <c r="T46" s="131"/>
      <c r="U46" s="132">
        <f>SUM(R46+S46+T46)+'[1]Frac II (T2)'!U46</f>
        <v>0</v>
      </c>
      <c r="W46" s="133"/>
      <c r="X46" s="133"/>
      <c r="Y46" s="133"/>
      <c r="Z46" s="133"/>
      <c r="AA46" s="133"/>
      <c r="AB46" s="133"/>
      <c r="AC46" s="133"/>
      <c r="AD46" s="133"/>
      <c r="AE46" s="133"/>
      <c r="AF46" s="135"/>
      <c r="AG46" s="135"/>
      <c r="AH46" s="135"/>
      <c r="AI46" s="135"/>
      <c r="AJ46" s="135"/>
      <c r="AK46" s="135"/>
      <c r="AL46" s="135"/>
      <c r="AM46" s="135"/>
      <c r="AN46" s="135"/>
      <c r="AO46" s="134"/>
      <c r="AP46" s="134"/>
      <c r="AQ46" s="134"/>
      <c r="AR46" s="134"/>
      <c r="AS46" s="134"/>
      <c r="AT46" s="134"/>
    </row>
    <row r="47" spans="1:49" ht="15" hidden="1" x14ac:dyDescent="0.3">
      <c r="A47" s="141"/>
      <c r="B47" s="126"/>
      <c r="C47" s="127"/>
      <c r="D47" s="141"/>
      <c r="E47" s="144"/>
      <c r="F47" s="129"/>
      <c r="G47" s="129"/>
      <c r="H47" s="129"/>
      <c r="I47" s="144"/>
      <c r="J47" s="147"/>
      <c r="K47" s="147"/>
      <c r="L47" s="147"/>
      <c r="M47" s="144"/>
      <c r="N47" s="141"/>
      <c r="O47" s="144"/>
      <c r="P47" s="142"/>
      <c r="Q47" s="144"/>
      <c r="R47" s="131"/>
      <c r="S47" s="131"/>
      <c r="T47" s="131"/>
      <c r="U47" s="132">
        <f>SUM(R47+S47+T47)+'[1]Frac II (T2)'!U47</f>
        <v>0</v>
      </c>
      <c r="W47" s="133"/>
      <c r="X47" s="133"/>
      <c r="Y47" s="133"/>
      <c r="Z47" s="133"/>
      <c r="AA47" s="133"/>
      <c r="AB47" s="133"/>
      <c r="AC47" s="133"/>
      <c r="AD47" s="133"/>
      <c r="AE47" s="133"/>
      <c r="AF47" s="135"/>
      <c r="AG47" s="135"/>
      <c r="AH47" s="135"/>
      <c r="AI47" s="135"/>
      <c r="AJ47" s="135"/>
      <c r="AK47" s="135"/>
      <c r="AL47" s="135"/>
      <c r="AM47" s="135"/>
      <c r="AN47" s="135"/>
      <c r="AO47" s="134"/>
      <c r="AP47" s="134"/>
      <c r="AQ47" s="134"/>
      <c r="AR47" s="134"/>
      <c r="AS47" s="134"/>
      <c r="AT47" s="134"/>
    </row>
    <row r="48" spans="1:49" ht="15" hidden="1" x14ac:dyDescent="0.3">
      <c r="A48" s="141"/>
      <c r="B48" s="126"/>
      <c r="C48" s="127"/>
      <c r="D48" s="141"/>
      <c r="E48" s="144"/>
      <c r="F48" s="129"/>
      <c r="G48" s="129"/>
      <c r="H48" s="129"/>
      <c r="I48" s="144"/>
      <c r="J48" s="141"/>
      <c r="K48" s="141"/>
      <c r="L48" s="141"/>
      <c r="M48" s="144"/>
      <c r="N48" s="141"/>
      <c r="O48" s="144"/>
      <c r="P48" s="142"/>
      <c r="Q48" s="144"/>
      <c r="R48" s="131"/>
      <c r="S48" s="131"/>
      <c r="T48" s="131"/>
      <c r="U48" s="132">
        <f>SUM(R48+S48+T48)+'[1]Frac II (T2)'!U48</f>
        <v>0</v>
      </c>
      <c r="W48" s="133"/>
      <c r="X48" s="133"/>
      <c r="Y48" s="133"/>
      <c r="Z48" s="133"/>
      <c r="AA48" s="133"/>
      <c r="AB48" s="133"/>
      <c r="AC48" s="133"/>
      <c r="AD48" s="133"/>
      <c r="AE48" s="133"/>
      <c r="AF48" s="135"/>
      <c r="AG48" s="135"/>
      <c r="AH48" s="135"/>
      <c r="AI48" s="135"/>
      <c r="AJ48" s="135"/>
      <c r="AK48" s="135"/>
      <c r="AL48" s="135"/>
      <c r="AM48" s="135"/>
      <c r="AN48" s="135"/>
      <c r="AO48" s="134"/>
      <c r="AP48" s="134"/>
      <c r="AQ48" s="134"/>
      <c r="AR48" s="134"/>
      <c r="AS48" s="134"/>
      <c r="AT48" s="134"/>
    </row>
    <row r="49" spans="1:46" ht="15" hidden="1" x14ac:dyDescent="0.3">
      <c r="A49" s="141"/>
      <c r="B49" s="126"/>
      <c r="C49" s="127"/>
      <c r="D49" s="141"/>
      <c r="E49" s="144"/>
      <c r="F49" s="129"/>
      <c r="G49" s="129"/>
      <c r="H49" s="129"/>
      <c r="I49" s="144"/>
      <c r="J49" s="141"/>
      <c r="K49" s="141"/>
      <c r="L49" s="141"/>
      <c r="M49" s="144"/>
      <c r="N49" s="141"/>
      <c r="O49" s="144"/>
      <c r="P49" s="142"/>
      <c r="Q49" s="144"/>
      <c r="R49" s="131"/>
      <c r="S49" s="131"/>
      <c r="T49" s="131"/>
      <c r="U49" s="132">
        <f>SUM(R49+S49+T49)+'[1]Frac II (T2)'!U49</f>
        <v>0</v>
      </c>
      <c r="W49" s="133"/>
      <c r="X49" s="133"/>
      <c r="Y49" s="133"/>
      <c r="Z49" s="133"/>
      <c r="AA49" s="133"/>
      <c r="AB49" s="133"/>
      <c r="AC49" s="133"/>
      <c r="AD49" s="133"/>
      <c r="AE49" s="133"/>
      <c r="AF49" s="135"/>
      <c r="AG49" s="135"/>
      <c r="AH49" s="135"/>
      <c r="AI49" s="135"/>
      <c r="AJ49" s="135"/>
      <c r="AK49" s="135"/>
      <c r="AL49" s="135"/>
      <c r="AM49" s="135"/>
      <c r="AN49" s="135"/>
      <c r="AO49" s="134"/>
      <c r="AP49" s="134"/>
      <c r="AQ49" s="134"/>
      <c r="AR49" s="134"/>
      <c r="AS49" s="134"/>
      <c r="AT49" s="134"/>
    </row>
    <row r="50" spans="1:46" ht="15" hidden="1" x14ac:dyDescent="0.3">
      <c r="A50" s="141"/>
      <c r="B50" s="126"/>
      <c r="C50" s="127"/>
      <c r="D50" s="141"/>
      <c r="E50" s="144"/>
      <c r="F50" s="129"/>
      <c r="G50" s="129"/>
      <c r="H50" s="129"/>
      <c r="I50" s="144"/>
      <c r="J50" s="147"/>
      <c r="K50" s="147"/>
      <c r="L50" s="147"/>
      <c r="M50" s="144"/>
      <c r="N50" s="141"/>
      <c r="O50" s="144"/>
      <c r="P50" s="142"/>
      <c r="Q50" s="144"/>
      <c r="R50" s="131"/>
      <c r="S50" s="131"/>
      <c r="T50" s="131"/>
      <c r="U50" s="132">
        <f>SUM(R50+S50+T50)+'[1]Frac II (T2)'!U50</f>
        <v>0</v>
      </c>
      <c r="W50" s="133"/>
      <c r="X50" s="133"/>
      <c r="Y50" s="133"/>
      <c r="Z50" s="133"/>
      <c r="AA50" s="133"/>
      <c r="AB50" s="133"/>
      <c r="AC50" s="133"/>
      <c r="AD50" s="133"/>
      <c r="AE50" s="133"/>
      <c r="AF50" s="135"/>
      <c r="AG50" s="135"/>
      <c r="AH50" s="135"/>
      <c r="AI50" s="135"/>
      <c r="AJ50" s="135"/>
      <c r="AK50" s="135"/>
      <c r="AL50" s="135"/>
      <c r="AM50" s="135"/>
      <c r="AN50" s="135"/>
      <c r="AO50" s="134"/>
      <c r="AP50" s="134"/>
      <c r="AQ50" s="134"/>
      <c r="AR50" s="134"/>
      <c r="AS50" s="134"/>
      <c r="AT50" s="134"/>
    </row>
    <row r="51" spans="1:46" ht="15" hidden="1" x14ac:dyDescent="0.3">
      <c r="A51" s="141"/>
      <c r="B51" s="126"/>
      <c r="C51" s="127"/>
      <c r="D51" s="141"/>
      <c r="E51" s="144"/>
      <c r="F51" s="129"/>
      <c r="G51" s="129"/>
      <c r="H51" s="129"/>
      <c r="I51" s="144"/>
      <c r="J51" s="141"/>
      <c r="K51" s="141"/>
      <c r="L51" s="141"/>
      <c r="M51" s="144"/>
      <c r="N51" s="141"/>
      <c r="O51" s="144"/>
      <c r="P51" s="142"/>
      <c r="Q51" s="144"/>
      <c r="R51" s="131"/>
      <c r="S51" s="131"/>
      <c r="T51" s="131"/>
      <c r="U51" s="132">
        <f>SUM(R51+S51+T51)+'[1]Frac II (T2)'!U51</f>
        <v>0</v>
      </c>
      <c r="W51" s="133"/>
      <c r="X51" s="133"/>
      <c r="Y51" s="133"/>
      <c r="Z51" s="133"/>
      <c r="AA51" s="133"/>
      <c r="AB51" s="133"/>
      <c r="AC51" s="133"/>
      <c r="AD51" s="133"/>
      <c r="AE51" s="133"/>
      <c r="AF51" s="135"/>
      <c r="AG51" s="135"/>
      <c r="AH51" s="135"/>
      <c r="AI51" s="135"/>
      <c r="AJ51" s="135"/>
      <c r="AK51" s="135"/>
      <c r="AL51" s="135"/>
      <c r="AM51" s="135"/>
      <c r="AN51" s="135"/>
      <c r="AO51" s="134"/>
      <c r="AP51" s="134"/>
      <c r="AQ51" s="134"/>
      <c r="AR51" s="134"/>
      <c r="AS51" s="134"/>
      <c r="AT51" s="134"/>
    </row>
    <row r="52" spans="1:46" ht="15" hidden="1" x14ac:dyDescent="0.3">
      <c r="A52" s="141"/>
      <c r="B52" s="126"/>
      <c r="C52" s="127"/>
      <c r="D52" s="141"/>
      <c r="E52" s="144"/>
      <c r="F52" s="129"/>
      <c r="G52" s="129"/>
      <c r="H52" s="129"/>
      <c r="I52" s="144"/>
      <c r="J52" s="141"/>
      <c r="K52" s="141"/>
      <c r="L52" s="141"/>
      <c r="M52" s="144"/>
      <c r="N52" s="141"/>
      <c r="O52" s="144"/>
      <c r="P52" s="142"/>
      <c r="Q52" s="144"/>
      <c r="R52" s="131"/>
      <c r="S52" s="131"/>
      <c r="T52" s="131"/>
      <c r="U52" s="132">
        <f>SUM(R52+S52+T52)+'[1]Frac II (T2)'!U52</f>
        <v>0</v>
      </c>
      <c r="W52" s="133"/>
      <c r="X52" s="133"/>
      <c r="Y52" s="133"/>
      <c r="Z52" s="133"/>
      <c r="AA52" s="133"/>
      <c r="AB52" s="133"/>
      <c r="AC52" s="133"/>
      <c r="AD52" s="133"/>
      <c r="AE52" s="133"/>
      <c r="AF52" s="135"/>
      <c r="AG52" s="135"/>
      <c r="AH52" s="135"/>
      <c r="AI52" s="135"/>
      <c r="AJ52" s="135"/>
      <c r="AK52" s="135"/>
      <c r="AL52" s="135"/>
      <c r="AM52" s="135"/>
      <c r="AN52" s="135"/>
      <c r="AO52" s="134"/>
      <c r="AP52" s="134"/>
      <c r="AQ52" s="134"/>
      <c r="AR52" s="134"/>
      <c r="AS52" s="134"/>
      <c r="AT52" s="134"/>
    </row>
    <row r="53" spans="1:46" ht="15" hidden="1" x14ac:dyDescent="0.3">
      <c r="A53" s="141"/>
      <c r="B53" s="126"/>
      <c r="C53" s="144"/>
      <c r="D53" s="141"/>
      <c r="E53" s="144"/>
      <c r="F53" s="129"/>
      <c r="G53" s="129"/>
      <c r="H53" s="129"/>
      <c r="I53" s="144"/>
      <c r="J53" s="141"/>
      <c r="K53" s="141"/>
      <c r="L53" s="141"/>
      <c r="M53" s="144"/>
      <c r="N53" s="141"/>
      <c r="O53" s="144"/>
      <c r="P53" s="142"/>
      <c r="Q53" s="144"/>
      <c r="R53" s="131"/>
      <c r="S53" s="131"/>
      <c r="T53" s="131"/>
      <c r="U53" s="132">
        <f>SUM(R53+S53+T53)+'[1]Frac II (T2)'!U53</f>
        <v>0</v>
      </c>
      <c r="W53" s="133"/>
      <c r="X53" s="133"/>
      <c r="Y53" s="133"/>
      <c r="Z53" s="133"/>
      <c r="AA53" s="133"/>
      <c r="AB53" s="133"/>
      <c r="AC53" s="133"/>
      <c r="AD53" s="133"/>
      <c r="AE53" s="133"/>
      <c r="AF53" s="135"/>
      <c r="AG53" s="135"/>
      <c r="AH53" s="135"/>
      <c r="AI53" s="135"/>
      <c r="AJ53" s="135"/>
      <c r="AK53" s="135"/>
      <c r="AL53" s="135"/>
      <c r="AM53" s="135"/>
      <c r="AN53" s="135"/>
      <c r="AO53" s="134"/>
      <c r="AP53" s="134"/>
      <c r="AQ53" s="134"/>
      <c r="AR53" s="134"/>
      <c r="AS53" s="134"/>
      <c r="AT53" s="134"/>
    </row>
    <row r="54" spans="1:46" ht="15" hidden="1" x14ac:dyDescent="0.3">
      <c r="A54" s="141"/>
      <c r="B54" s="149"/>
      <c r="C54" s="144"/>
      <c r="D54" s="141"/>
      <c r="E54" s="144"/>
      <c r="F54" s="129"/>
      <c r="G54" s="129"/>
      <c r="H54" s="129"/>
      <c r="I54" s="144"/>
      <c r="J54" s="141"/>
      <c r="K54" s="141"/>
      <c r="L54" s="141"/>
      <c r="M54" s="144"/>
      <c r="N54" s="141"/>
      <c r="O54" s="144"/>
      <c r="P54" s="142"/>
      <c r="Q54" s="144"/>
      <c r="R54" s="131"/>
      <c r="S54" s="131"/>
      <c r="T54" s="131"/>
      <c r="U54" s="132">
        <f>SUM(R54+S54+T54)+'[1]Frac II (T2)'!U54</f>
        <v>0</v>
      </c>
      <c r="W54" s="133"/>
      <c r="X54" s="133"/>
      <c r="Y54" s="133"/>
      <c r="Z54" s="133"/>
      <c r="AA54" s="133"/>
      <c r="AB54" s="133"/>
      <c r="AC54" s="133"/>
      <c r="AD54" s="133"/>
      <c r="AE54" s="133"/>
      <c r="AF54" s="135"/>
      <c r="AG54" s="135"/>
      <c r="AH54" s="135"/>
      <c r="AI54" s="135"/>
      <c r="AJ54" s="135"/>
      <c r="AK54" s="135"/>
      <c r="AL54" s="135"/>
      <c r="AM54" s="135"/>
      <c r="AN54" s="135"/>
      <c r="AO54" s="134"/>
      <c r="AP54" s="134"/>
      <c r="AQ54" s="134"/>
      <c r="AR54" s="134"/>
      <c r="AS54" s="134"/>
      <c r="AT54" s="134"/>
    </row>
    <row r="55" spans="1:46" ht="15" hidden="1" x14ac:dyDescent="0.3">
      <c r="A55" s="141"/>
      <c r="B55" s="126"/>
      <c r="C55" s="144"/>
      <c r="D55" s="141"/>
      <c r="E55" s="144"/>
      <c r="F55" s="129"/>
      <c r="G55" s="129"/>
      <c r="H55" s="129"/>
      <c r="I55" s="144"/>
      <c r="J55" s="141"/>
      <c r="K55" s="141"/>
      <c r="L55" s="141"/>
      <c r="M55" s="144"/>
      <c r="N55" s="141"/>
      <c r="O55" s="144"/>
      <c r="P55" s="142"/>
      <c r="Q55" s="144"/>
      <c r="R55" s="131"/>
      <c r="S55" s="131"/>
      <c r="T55" s="131"/>
      <c r="U55" s="132">
        <f>SUM(R55+S55+T55)+'[1]Frac II (T2)'!U55</f>
        <v>0</v>
      </c>
      <c r="W55" s="133"/>
      <c r="X55" s="133"/>
      <c r="Y55" s="133"/>
      <c r="Z55" s="133"/>
      <c r="AA55" s="133"/>
      <c r="AB55" s="133"/>
      <c r="AC55" s="133"/>
      <c r="AD55" s="133"/>
      <c r="AE55" s="133"/>
      <c r="AF55" s="135"/>
      <c r="AG55" s="135"/>
      <c r="AH55" s="135"/>
      <c r="AI55" s="135"/>
      <c r="AJ55" s="135"/>
      <c r="AK55" s="135"/>
      <c r="AL55" s="135"/>
      <c r="AM55" s="135"/>
      <c r="AN55" s="135"/>
      <c r="AO55" s="134"/>
      <c r="AP55" s="134"/>
      <c r="AQ55" s="134"/>
      <c r="AR55" s="134"/>
      <c r="AS55" s="134"/>
      <c r="AT55" s="134"/>
    </row>
    <row r="56" spans="1:46" ht="15" hidden="1" x14ac:dyDescent="0.3">
      <c r="A56" s="141"/>
      <c r="B56" s="126"/>
      <c r="C56" s="144"/>
      <c r="D56" s="141"/>
      <c r="E56" s="144"/>
      <c r="F56" s="129"/>
      <c r="G56" s="129"/>
      <c r="H56" s="129"/>
      <c r="I56" s="144"/>
      <c r="J56" s="141"/>
      <c r="K56" s="141"/>
      <c r="L56" s="141"/>
      <c r="M56" s="144"/>
      <c r="N56" s="141"/>
      <c r="O56" s="144"/>
      <c r="P56" s="142"/>
      <c r="Q56" s="144"/>
      <c r="R56" s="131"/>
      <c r="S56" s="131"/>
      <c r="T56" s="131"/>
      <c r="U56" s="132">
        <f>SUM(R56+S56+T56)+'[1]Frac II (T2)'!U56</f>
        <v>0</v>
      </c>
      <c r="W56" s="133"/>
      <c r="X56" s="133"/>
      <c r="Y56" s="133"/>
      <c r="Z56" s="133"/>
      <c r="AA56" s="133"/>
      <c r="AB56" s="133"/>
      <c r="AC56" s="133"/>
      <c r="AD56" s="133"/>
      <c r="AE56" s="133"/>
      <c r="AF56" s="135"/>
      <c r="AG56" s="135"/>
      <c r="AH56" s="135"/>
      <c r="AI56" s="135"/>
      <c r="AJ56" s="135"/>
      <c r="AK56" s="135"/>
      <c r="AL56" s="135"/>
      <c r="AM56" s="135"/>
      <c r="AN56" s="135"/>
      <c r="AO56" s="134"/>
      <c r="AP56" s="134"/>
      <c r="AQ56" s="134"/>
      <c r="AR56" s="134"/>
      <c r="AS56" s="134"/>
      <c r="AT56" s="134"/>
    </row>
    <row r="57" spans="1:46" ht="15" hidden="1" x14ac:dyDescent="0.3">
      <c r="A57" s="141"/>
      <c r="B57" s="149"/>
      <c r="C57" s="144"/>
      <c r="D57" s="141"/>
      <c r="E57" s="144"/>
      <c r="F57" s="129"/>
      <c r="G57" s="129"/>
      <c r="H57" s="129"/>
      <c r="I57" s="144"/>
      <c r="J57" s="141"/>
      <c r="K57" s="141"/>
      <c r="L57" s="141"/>
      <c r="M57" s="144"/>
      <c r="N57" s="141"/>
      <c r="O57" s="144"/>
      <c r="P57" s="142"/>
      <c r="Q57" s="144"/>
      <c r="R57" s="131"/>
      <c r="S57" s="131"/>
      <c r="T57" s="131"/>
      <c r="U57" s="132">
        <f>SUM(R57+S57+T57)+'[1]Frac II (T2)'!U57</f>
        <v>0</v>
      </c>
      <c r="W57" s="133"/>
      <c r="X57" s="133"/>
      <c r="Y57" s="133"/>
      <c r="Z57" s="133"/>
      <c r="AA57" s="133"/>
      <c r="AB57" s="133"/>
      <c r="AC57" s="133"/>
      <c r="AD57" s="133"/>
      <c r="AE57" s="133"/>
      <c r="AF57" s="135"/>
      <c r="AG57" s="135"/>
      <c r="AH57" s="135"/>
      <c r="AI57" s="135"/>
      <c r="AJ57" s="135"/>
      <c r="AK57" s="135"/>
      <c r="AL57" s="135"/>
      <c r="AM57" s="135"/>
      <c r="AN57" s="135"/>
      <c r="AO57" s="134"/>
      <c r="AP57" s="134"/>
      <c r="AQ57" s="134"/>
      <c r="AR57" s="134"/>
      <c r="AS57" s="134"/>
      <c r="AT57" s="134"/>
    </row>
    <row r="58" spans="1:46" ht="15" hidden="1" x14ac:dyDescent="0.3">
      <c r="A58" s="141"/>
      <c r="B58" s="126"/>
      <c r="C58" s="144"/>
      <c r="D58" s="141"/>
      <c r="E58" s="144"/>
      <c r="F58" s="129"/>
      <c r="G58" s="129"/>
      <c r="H58" s="129"/>
      <c r="I58" s="144"/>
      <c r="J58" s="141"/>
      <c r="K58" s="141"/>
      <c r="L58" s="141"/>
      <c r="M58" s="144"/>
      <c r="N58" s="141"/>
      <c r="O58" s="144"/>
      <c r="P58" s="142"/>
      <c r="Q58" s="144"/>
      <c r="R58" s="131"/>
      <c r="S58" s="131"/>
      <c r="T58" s="131"/>
      <c r="U58" s="132">
        <f>SUM(R58+S58+T58)+'[1]Frac II (T2)'!U58</f>
        <v>0</v>
      </c>
      <c r="W58" s="133"/>
      <c r="X58" s="133"/>
      <c r="Y58" s="133"/>
      <c r="Z58" s="133"/>
      <c r="AA58" s="133"/>
      <c r="AB58" s="133"/>
      <c r="AC58" s="133"/>
      <c r="AD58" s="133"/>
      <c r="AE58" s="133"/>
      <c r="AF58" s="135"/>
      <c r="AG58" s="135"/>
      <c r="AH58" s="135"/>
      <c r="AI58" s="135"/>
      <c r="AJ58" s="135"/>
      <c r="AK58" s="135"/>
      <c r="AL58" s="135"/>
      <c r="AM58" s="135"/>
      <c r="AN58" s="135"/>
      <c r="AO58" s="134"/>
      <c r="AP58" s="134"/>
      <c r="AQ58" s="134"/>
      <c r="AR58" s="134"/>
      <c r="AS58" s="134"/>
      <c r="AT58" s="134"/>
    </row>
    <row r="59" spans="1:46" ht="15" hidden="1" x14ac:dyDescent="0.3">
      <c r="A59" s="141"/>
      <c r="B59" s="126"/>
      <c r="C59" s="144"/>
      <c r="D59" s="141"/>
      <c r="E59" s="144"/>
      <c r="F59" s="129"/>
      <c r="G59" s="129"/>
      <c r="H59" s="129"/>
      <c r="I59" s="144"/>
      <c r="J59" s="141"/>
      <c r="K59" s="141"/>
      <c r="L59" s="141"/>
      <c r="M59" s="144"/>
      <c r="N59" s="141"/>
      <c r="O59" s="144"/>
      <c r="P59" s="142"/>
      <c r="Q59" s="144"/>
      <c r="R59" s="131"/>
      <c r="S59" s="131"/>
      <c r="T59" s="131"/>
      <c r="U59" s="132">
        <f>SUM(R59+S59+T59)+'[1]Frac II (T2)'!U59</f>
        <v>0</v>
      </c>
      <c r="W59" s="133"/>
      <c r="X59" s="133"/>
      <c r="Y59" s="133"/>
      <c r="Z59" s="133"/>
      <c r="AA59" s="133"/>
      <c r="AB59" s="133"/>
      <c r="AC59" s="133"/>
      <c r="AD59" s="133"/>
      <c r="AE59" s="133"/>
      <c r="AF59" s="135"/>
      <c r="AG59" s="135"/>
      <c r="AH59" s="135"/>
      <c r="AI59" s="135"/>
      <c r="AJ59" s="135"/>
      <c r="AK59" s="135"/>
      <c r="AL59" s="135"/>
      <c r="AM59" s="135"/>
      <c r="AN59" s="135"/>
      <c r="AO59" s="134"/>
      <c r="AP59" s="134"/>
      <c r="AQ59" s="134"/>
      <c r="AR59" s="134"/>
      <c r="AS59" s="134"/>
      <c r="AT59" s="134"/>
    </row>
    <row r="60" spans="1:46" ht="15" hidden="1" x14ac:dyDescent="0.3">
      <c r="A60" s="141"/>
      <c r="B60" s="126"/>
      <c r="C60" s="144"/>
      <c r="D60" s="141"/>
      <c r="E60" s="144"/>
      <c r="F60" s="129"/>
      <c r="G60" s="129"/>
      <c r="H60" s="129"/>
      <c r="I60" s="144"/>
      <c r="J60" s="141"/>
      <c r="K60" s="141"/>
      <c r="L60" s="141"/>
      <c r="M60" s="144"/>
      <c r="N60" s="141"/>
      <c r="O60" s="144"/>
      <c r="P60" s="142"/>
      <c r="Q60" s="144"/>
      <c r="R60" s="131"/>
      <c r="S60" s="131"/>
      <c r="T60" s="131"/>
      <c r="U60" s="132">
        <f>SUM(R60+S60+T60)+'[1]Frac II (T2)'!U60</f>
        <v>0</v>
      </c>
      <c r="W60" s="133"/>
      <c r="X60" s="133"/>
      <c r="Y60" s="133"/>
      <c r="Z60" s="133"/>
      <c r="AA60" s="133"/>
      <c r="AB60" s="133"/>
      <c r="AC60" s="133"/>
      <c r="AD60" s="133"/>
      <c r="AE60" s="133"/>
      <c r="AF60" s="135"/>
      <c r="AG60" s="135"/>
      <c r="AH60" s="135"/>
      <c r="AI60" s="135"/>
      <c r="AJ60" s="135"/>
      <c r="AK60" s="135"/>
      <c r="AL60" s="135"/>
      <c r="AM60" s="135"/>
      <c r="AN60" s="135"/>
      <c r="AO60" s="134"/>
      <c r="AP60" s="134"/>
      <c r="AQ60" s="134"/>
      <c r="AR60" s="134"/>
      <c r="AS60" s="134"/>
      <c r="AT60" s="134"/>
    </row>
    <row r="61" spans="1:46" ht="15" hidden="1" x14ac:dyDescent="0.3">
      <c r="A61" s="141"/>
      <c r="B61" s="126"/>
      <c r="C61" s="144"/>
      <c r="D61" s="141"/>
      <c r="E61" s="144"/>
      <c r="F61" s="129"/>
      <c r="G61" s="129"/>
      <c r="H61" s="129"/>
      <c r="I61" s="144"/>
      <c r="J61" s="141"/>
      <c r="K61" s="141"/>
      <c r="L61" s="141"/>
      <c r="M61" s="144"/>
      <c r="N61" s="141"/>
      <c r="O61" s="144"/>
      <c r="P61" s="142"/>
      <c r="Q61" s="144"/>
      <c r="R61" s="131"/>
      <c r="S61" s="131"/>
      <c r="T61" s="131"/>
      <c r="U61" s="132">
        <f>SUM(R61+S61+T61)+'[1]Frac II (T2)'!U61</f>
        <v>0</v>
      </c>
      <c r="W61" s="133"/>
      <c r="X61" s="133"/>
      <c r="Y61" s="133"/>
      <c r="Z61" s="133"/>
      <c r="AA61" s="133"/>
      <c r="AB61" s="133"/>
      <c r="AC61" s="133"/>
      <c r="AD61" s="133"/>
      <c r="AE61" s="133"/>
      <c r="AF61" s="135"/>
      <c r="AG61" s="135"/>
      <c r="AH61" s="135"/>
      <c r="AI61" s="135"/>
      <c r="AJ61" s="135"/>
      <c r="AK61" s="135"/>
      <c r="AL61" s="135"/>
      <c r="AM61" s="135"/>
      <c r="AN61" s="135"/>
      <c r="AO61" s="134"/>
      <c r="AP61" s="134"/>
      <c r="AQ61" s="134"/>
      <c r="AR61" s="134"/>
      <c r="AS61" s="134"/>
      <c r="AT61" s="134"/>
    </row>
    <row r="62" spans="1:46" ht="15" hidden="1" x14ac:dyDescent="0.3">
      <c r="A62" s="141"/>
      <c r="B62" s="126"/>
      <c r="C62" s="144"/>
      <c r="D62" s="141"/>
      <c r="E62" s="144"/>
      <c r="F62" s="129"/>
      <c r="G62" s="129"/>
      <c r="H62" s="129"/>
      <c r="I62" s="144"/>
      <c r="J62" s="141"/>
      <c r="K62" s="141"/>
      <c r="L62" s="141"/>
      <c r="M62" s="144"/>
      <c r="N62" s="141"/>
      <c r="O62" s="144"/>
      <c r="P62" s="142"/>
      <c r="Q62" s="144"/>
      <c r="R62" s="131"/>
      <c r="S62" s="131"/>
      <c r="T62" s="131"/>
      <c r="U62" s="132">
        <f>SUM(R62+S62+T62)+'[1]Frac II (T2)'!U62</f>
        <v>0</v>
      </c>
      <c r="W62" s="133"/>
      <c r="X62" s="133"/>
      <c r="Y62" s="133"/>
      <c r="Z62" s="133"/>
      <c r="AA62" s="133"/>
      <c r="AB62" s="133"/>
      <c r="AC62" s="133"/>
      <c r="AD62" s="133"/>
      <c r="AE62" s="133"/>
      <c r="AF62" s="135"/>
      <c r="AG62" s="135"/>
      <c r="AH62" s="135"/>
      <c r="AI62" s="135"/>
      <c r="AJ62" s="135"/>
      <c r="AK62" s="135"/>
      <c r="AL62" s="135"/>
      <c r="AM62" s="135"/>
      <c r="AN62" s="135"/>
      <c r="AO62" s="134"/>
      <c r="AP62" s="134"/>
      <c r="AQ62" s="134"/>
      <c r="AR62" s="134"/>
      <c r="AS62" s="134"/>
      <c r="AT62" s="134"/>
    </row>
    <row r="63" spans="1:46" ht="15" hidden="1" x14ac:dyDescent="0.3">
      <c r="A63" s="141"/>
      <c r="B63" s="149"/>
      <c r="C63" s="144"/>
      <c r="D63" s="141"/>
      <c r="E63" s="144"/>
      <c r="F63" s="129"/>
      <c r="G63" s="129"/>
      <c r="H63" s="129"/>
      <c r="I63" s="144"/>
      <c r="J63" s="141"/>
      <c r="K63" s="141"/>
      <c r="L63" s="141"/>
      <c r="M63" s="144"/>
      <c r="N63" s="141"/>
      <c r="O63" s="144"/>
      <c r="P63" s="142"/>
      <c r="Q63" s="144"/>
      <c r="R63" s="131"/>
      <c r="S63" s="131"/>
      <c r="T63" s="131"/>
      <c r="U63" s="132">
        <f>SUM(R63+S63+T63)+'[1]Frac II (T2)'!U63</f>
        <v>0</v>
      </c>
      <c r="W63" s="133"/>
      <c r="X63" s="133"/>
      <c r="Y63" s="133"/>
      <c r="Z63" s="133"/>
      <c r="AA63" s="133"/>
      <c r="AB63" s="133"/>
      <c r="AC63" s="133"/>
      <c r="AD63" s="133"/>
      <c r="AE63" s="133"/>
      <c r="AF63" s="135"/>
      <c r="AG63" s="135"/>
      <c r="AH63" s="135"/>
      <c r="AI63" s="135"/>
      <c r="AJ63" s="135"/>
      <c r="AK63" s="135"/>
      <c r="AL63" s="135"/>
      <c r="AM63" s="135"/>
      <c r="AN63" s="135"/>
      <c r="AO63" s="134"/>
      <c r="AP63" s="134"/>
      <c r="AQ63" s="134"/>
      <c r="AR63" s="134"/>
      <c r="AS63" s="134"/>
      <c r="AT63" s="134"/>
    </row>
    <row r="64" spans="1:46" ht="15" hidden="1" x14ac:dyDescent="0.3">
      <c r="A64" s="141"/>
      <c r="B64" s="126"/>
      <c r="C64" s="144"/>
      <c r="D64" s="141"/>
      <c r="E64" s="144"/>
      <c r="F64" s="129"/>
      <c r="G64" s="129"/>
      <c r="H64" s="129"/>
      <c r="I64" s="144"/>
      <c r="J64" s="141"/>
      <c r="K64" s="141"/>
      <c r="L64" s="141"/>
      <c r="M64" s="144"/>
      <c r="N64" s="141"/>
      <c r="O64" s="144"/>
      <c r="P64" s="142"/>
      <c r="Q64" s="144"/>
      <c r="R64" s="131"/>
      <c r="S64" s="131"/>
      <c r="T64" s="131"/>
      <c r="U64" s="132">
        <f>SUM(R64+S64+T64)+'[1]Frac II (T2)'!U64</f>
        <v>0</v>
      </c>
      <c r="W64" s="133"/>
      <c r="X64" s="133"/>
      <c r="Y64" s="133"/>
      <c r="Z64" s="133"/>
      <c r="AA64" s="133"/>
      <c r="AB64" s="133"/>
      <c r="AC64" s="133"/>
      <c r="AD64" s="133"/>
      <c r="AE64" s="133"/>
      <c r="AF64" s="135"/>
      <c r="AG64" s="135"/>
      <c r="AH64" s="135"/>
      <c r="AI64" s="135"/>
      <c r="AJ64" s="135"/>
      <c r="AK64" s="135"/>
      <c r="AL64" s="135"/>
      <c r="AM64" s="135"/>
      <c r="AN64" s="135"/>
      <c r="AO64" s="134"/>
      <c r="AP64" s="134"/>
      <c r="AQ64" s="134"/>
      <c r="AR64" s="134"/>
      <c r="AS64" s="134"/>
      <c r="AT64" s="134"/>
    </row>
    <row r="65" spans="1:48" ht="15" hidden="1" x14ac:dyDescent="0.3">
      <c r="A65" s="141"/>
      <c r="B65" s="126"/>
      <c r="C65" s="144"/>
      <c r="D65" s="141"/>
      <c r="E65" s="144"/>
      <c r="F65" s="129"/>
      <c r="G65" s="129"/>
      <c r="H65" s="129"/>
      <c r="I65" s="144"/>
      <c r="J65" s="141"/>
      <c r="K65" s="141"/>
      <c r="L65" s="141"/>
      <c r="M65" s="144"/>
      <c r="N65" s="141"/>
      <c r="O65" s="144"/>
      <c r="P65" s="142"/>
      <c r="Q65" s="144"/>
      <c r="R65" s="131"/>
      <c r="S65" s="131"/>
      <c r="T65" s="131"/>
      <c r="U65" s="132">
        <f>SUM(R65+S65+T65)+'[1]Frac II (T2)'!U65</f>
        <v>0</v>
      </c>
      <c r="W65" s="133"/>
      <c r="X65" s="133"/>
      <c r="Y65" s="133"/>
      <c r="Z65" s="133"/>
      <c r="AA65" s="133"/>
      <c r="AB65" s="133"/>
      <c r="AC65" s="133"/>
      <c r="AD65" s="133"/>
      <c r="AE65" s="133"/>
      <c r="AF65" s="135"/>
      <c r="AG65" s="135"/>
      <c r="AH65" s="135"/>
      <c r="AI65" s="135"/>
      <c r="AJ65" s="135"/>
      <c r="AK65" s="135"/>
      <c r="AL65" s="135"/>
      <c r="AM65" s="135"/>
      <c r="AN65" s="135"/>
      <c r="AO65" s="134"/>
      <c r="AP65" s="134"/>
      <c r="AQ65" s="134"/>
      <c r="AR65" s="134"/>
      <c r="AS65" s="134"/>
      <c r="AT65" s="134"/>
    </row>
    <row r="66" spans="1:48" x14ac:dyDescent="0.2">
      <c r="W66" s="150">
        <v>908456.91</v>
      </c>
      <c r="X66" s="150">
        <v>55530.559999999998</v>
      </c>
      <c r="Y66" s="150">
        <v>14197.32</v>
      </c>
      <c r="Z66" s="150">
        <v>183525.11</v>
      </c>
      <c r="AA66" s="150">
        <v>100024.5</v>
      </c>
      <c r="AB66" s="150">
        <v>368474.55</v>
      </c>
      <c r="AC66" s="150">
        <v>250061</v>
      </c>
      <c r="AD66" s="150"/>
      <c r="AE66" s="150"/>
      <c r="AF66" s="151"/>
      <c r="AG66" s="152">
        <v>912658.59</v>
      </c>
      <c r="AH66" s="151">
        <v>55331.67</v>
      </c>
      <c r="AI66" s="151">
        <v>14175.56</v>
      </c>
      <c r="AJ66" s="151">
        <v>188924.34</v>
      </c>
      <c r="AK66" s="151"/>
      <c r="AL66" s="151"/>
      <c r="AM66" s="151"/>
      <c r="AN66" s="151">
        <v>1015610.85</v>
      </c>
      <c r="AO66" s="153">
        <v>63774.98</v>
      </c>
      <c r="AP66" s="153">
        <v>17353.5</v>
      </c>
      <c r="AQ66" s="153">
        <v>189066.09</v>
      </c>
      <c r="AR66" s="153">
        <v>100679.46</v>
      </c>
      <c r="AS66" s="154">
        <v>367566.57</v>
      </c>
      <c r="AT66" s="154">
        <v>251698.53</v>
      </c>
      <c r="AU66" s="54"/>
      <c r="AV66" s="54"/>
    </row>
    <row r="67" spans="1:48" x14ac:dyDescent="0.2">
      <c r="A67" s="71"/>
      <c r="B67" s="71"/>
      <c r="D67" s="72" t="s">
        <v>10</v>
      </c>
      <c r="F67" s="73">
        <f>+SUM(F12:F65)</f>
        <v>400609.86000000004</v>
      </c>
      <c r="G67" s="73">
        <f t="shared" ref="G67:H67" si="9">+SUM(G12:G65)</f>
        <v>301042.75000000012</v>
      </c>
      <c r="H67" s="73">
        <f t="shared" si="9"/>
        <v>379745.38</v>
      </c>
      <c r="J67" s="73">
        <f>+SUM(J12:J65)</f>
        <v>2355.9974350160001</v>
      </c>
      <c r="K67" s="73">
        <f t="shared" ref="K67:L67" si="10">+SUM(K12:K65)</f>
        <v>2349.9685169551135</v>
      </c>
      <c r="L67" s="73">
        <f t="shared" si="10"/>
        <v>3551.0137632900933</v>
      </c>
      <c r="N67" s="71"/>
      <c r="P67" s="71"/>
      <c r="R67" s="73">
        <f>+SUM(R12:R65)</f>
        <v>2857966.0200000014</v>
      </c>
      <c r="S67" s="73">
        <f t="shared" ref="S67:U67" si="11">+SUM(S12:S65)</f>
        <v>2148355.38</v>
      </c>
      <c r="T67" s="73">
        <f t="shared" si="11"/>
        <v>3383507.2699999954</v>
      </c>
      <c r="U67" s="73">
        <f t="shared" si="11"/>
        <v>23730882.309999995</v>
      </c>
      <c r="W67" s="150">
        <v>907927.31</v>
      </c>
      <c r="X67" s="150">
        <v>55521.75</v>
      </c>
      <c r="Y67" s="150">
        <v>14247.01</v>
      </c>
      <c r="Z67" s="154"/>
      <c r="AA67" s="154"/>
      <c r="AB67" s="154"/>
      <c r="AC67" s="154"/>
      <c r="AD67" s="150"/>
      <c r="AE67" s="150"/>
      <c r="AF67" s="151"/>
      <c r="AG67" s="151">
        <v>907729.62</v>
      </c>
      <c r="AH67" s="151">
        <v>55378.03</v>
      </c>
      <c r="AI67" s="151">
        <v>14157.57</v>
      </c>
      <c r="AJ67" s="151"/>
      <c r="AK67" s="151"/>
      <c r="AL67" s="151"/>
      <c r="AM67" s="151"/>
      <c r="AN67" s="151">
        <v>1037448.12</v>
      </c>
      <c r="AO67" s="153">
        <v>66079.95</v>
      </c>
      <c r="AP67" s="153">
        <v>18221.240000000002</v>
      </c>
      <c r="AQ67" s="153"/>
      <c r="AR67" s="153"/>
      <c r="AS67" s="154"/>
      <c r="AT67" s="154"/>
      <c r="AU67" s="54"/>
      <c r="AV67" s="54"/>
    </row>
    <row r="68" spans="1:48" x14ac:dyDescent="0.2">
      <c r="W68" s="134">
        <f>SUM(W66:W67)</f>
        <v>1816384.2200000002</v>
      </c>
      <c r="X68" s="134">
        <f t="shared" ref="X68:AC68" si="12">SUM(X66:X67)</f>
        <v>111052.31</v>
      </c>
      <c r="Y68" s="134">
        <f t="shared" si="12"/>
        <v>28444.33</v>
      </c>
      <c r="Z68" s="134">
        <f t="shared" si="12"/>
        <v>183525.11</v>
      </c>
      <c r="AA68" s="134">
        <f t="shared" si="12"/>
        <v>100024.5</v>
      </c>
      <c r="AB68" s="134">
        <f t="shared" si="12"/>
        <v>368474.55</v>
      </c>
      <c r="AC68" s="134">
        <f t="shared" si="12"/>
        <v>250061</v>
      </c>
      <c r="AD68" s="133"/>
      <c r="AE68" s="133"/>
      <c r="AF68" s="135"/>
      <c r="AG68" s="135"/>
      <c r="AH68" s="135"/>
      <c r="AI68" s="135"/>
      <c r="AJ68" s="135"/>
      <c r="AK68" s="135"/>
      <c r="AL68" s="135"/>
      <c r="AM68" s="135"/>
      <c r="AN68" s="135"/>
      <c r="AO68" s="155"/>
      <c r="AP68" s="155"/>
      <c r="AQ68" s="155"/>
      <c r="AR68" s="155"/>
      <c r="AS68" s="134"/>
      <c r="AT68" s="134"/>
    </row>
    <row r="69" spans="1:48" x14ac:dyDescent="0.2">
      <c r="R69" s="134"/>
      <c r="S69" s="134"/>
      <c r="T69" s="134"/>
      <c r="U69" s="134"/>
      <c r="Z69" s="135"/>
      <c r="AA69" s="135"/>
      <c r="AB69" s="135"/>
      <c r="AC69" s="135"/>
      <c r="AD69" s="133"/>
      <c r="AE69" s="133"/>
      <c r="AF69" s="135"/>
      <c r="AG69" s="135"/>
      <c r="AH69" s="135"/>
      <c r="AI69" s="135"/>
      <c r="AJ69" s="135"/>
      <c r="AK69" s="135"/>
      <c r="AL69" s="135"/>
      <c r="AM69" s="135"/>
      <c r="AN69" s="134">
        <v>1642.57</v>
      </c>
      <c r="AO69" s="155"/>
      <c r="AP69" s="155"/>
      <c r="AQ69" s="155"/>
      <c r="AR69" s="155"/>
      <c r="AS69" s="134"/>
      <c r="AT69" s="134"/>
    </row>
    <row r="70" spans="1:48" x14ac:dyDescent="0.2">
      <c r="T70" s="134"/>
      <c r="Z70" s="135"/>
      <c r="AA70" s="135"/>
      <c r="AB70" s="135"/>
      <c r="AC70" s="135">
        <f>SUM(W68:AC68)</f>
        <v>2857966.02</v>
      </c>
      <c r="AD70" s="135"/>
      <c r="AE70" s="135"/>
      <c r="AF70" s="135"/>
      <c r="AG70" s="135">
        <f>SUM(AG66:AJ67)</f>
        <v>2148355.38</v>
      </c>
      <c r="AH70" s="135"/>
      <c r="AI70" s="135"/>
      <c r="AJ70" s="135"/>
      <c r="AK70" s="135"/>
      <c r="AL70" s="135"/>
      <c r="AM70" s="135"/>
      <c r="AN70" s="134">
        <v>999.23</v>
      </c>
      <c r="AO70" s="155"/>
      <c r="AP70" s="155"/>
      <c r="AQ70" s="155"/>
      <c r="AR70" s="155"/>
      <c r="AS70" s="134"/>
      <c r="AT70" s="134"/>
    </row>
    <row r="71" spans="1:48" x14ac:dyDescent="0.2">
      <c r="B71" s="156"/>
      <c r="F71" s="156"/>
      <c r="G71" s="156"/>
      <c r="H71" s="156"/>
      <c r="N71" s="156"/>
      <c r="O71" s="156"/>
      <c r="P71" s="156"/>
      <c r="Q71" s="156"/>
      <c r="R71" s="156"/>
      <c r="T71" s="134"/>
      <c r="AN71" s="134">
        <v>2542.75</v>
      </c>
    </row>
    <row r="72" spans="1:48" x14ac:dyDescent="0.2">
      <c r="B72" s="63" t="s">
        <v>33</v>
      </c>
      <c r="F72" s="199" t="s">
        <v>34</v>
      </c>
      <c r="G72" s="199"/>
      <c r="H72" s="199"/>
      <c r="N72" s="199" t="s">
        <v>35</v>
      </c>
      <c r="O72" s="199"/>
      <c r="P72" s="199"/>
      <c r="Q72" s="199"/>
      <c r="R72" s="199"/>
      <c r="AN72" s="134">
        <v>3878.76</v>
      </c>
    </row>
    <row r="73" spans="1:48" hidden="1" x14ac:dyDescent="0.2">
      <c r="B73" s="63"/>
      <c r="AN73" s="134"/>
    </row>
    <row r="74" spans="1:48" hidden="1" x14ac:dyDescent="0.2">
      <c r="R74" s="134">
        <v>2865982.83</v>
      </c>
      <c r="S74" s="4">
        <v>2944965.44</v>
      </c>
      <c r="T74" s="4">
        <v>2142100.5099999998</v>
      </c>
      <c r="U74" s="4">
        <v>15341053.640000001</v>
      </c>
      <c r="AN74" s="134"/>
    </row>
    <row r="75" spans="1:48" hidden="1" x14ac:dyDescent="0.2">
      <c r="R75" s="134">
        <f>R74-R67</f>
        <v>8016.8099999986589</v>
      </c>
      <c r="S75" s="134">
        <f>S74-S67</f>
        <v>796610.06</v>
      </c>
      <c r="T75" s="134">
        <f>T74-T67</f>
        <v>-1241406.7599999956</v>
      </c>
      <c r="U75" s="134">
        <f>U74-U67</f>
        <v>-8389828.6699999943</v>
      </c>
      <c r="AN75" s="134"/>
    </row>
    <row r="76" spans="1:48" hidden="1" x14ac:dyDescent="0.2">
      <c r="R76" s="134">
        <f>R75/F36</f>
        <v>21.198958140515266</v>
      </c>
      <c r="S76" s="134">
        <f>S75/G36</f>
        <v>2802.2022653721688</v>
      </c>
      <c r="T76" s="134">
        <f>T75/H36</f>
        <v>-2900.8219651828381</v>
      </c>
      <c r="U76" s="134"/>
      <c r="AN76" s="134"/>
    </row>
    <row r="77" spans="1:48" hidden="1" x14ac:dyDescent="0.2">
      <c r="AN77" s="134"/>
    </row>
    <row r="78" spans="1:48" hidden="1" x14ac:dyDescent="0.2">
      <c r="R78" s="4">
        <f>R75/F36</f>
        <v>21.198958140515266</v>
      </c>
      <c r="AN78" s="134"/>
    </row>
    <row r="79" spans="1:48" hidden="1" x14ac:dyDescent="0.2">
      <c r="R79" s="134">
        <f>R74+S74+T74</f>
        <v>7953048.7799999993</v>
      </c>
      <c r="AN79" s="134"/>
    </row>
    <row r="80" spans="1:48" hidden="1" x14ac:dyDescent="0.2">
      <c r="R80" s="4">
        <v>7953048.7800000003</v>
      </c>
      <c r="AN80" s="134"/>
    </row>
    <row r="81" spans="2:40" hidden="1" x14ac:dyDescent="0.2">
      <c r="AN81" s="134"/>
    </row>
    <row r="82" spans="2:40" hidden="1" x14ac:dyDescent="0.2">
      <c r="AN82" s="134">
        <v>2405.16</v>
      </c>
    </row>
    <row r="83" spans="2:40" hidden="1" x14ac:dyDescent="0.2">
      <c r="R83" s="134"/>
      <c r="T83" s="134">
        <f>T67-3127499.26</f>
        <v>256008.00999999559</v>
      </c>
      <c r="U83" s="134">
        <f>3183471.37-T67</f>
        <v>-200035.89999999525</v>
      </c>
      <c r="AN83" s="134">
        <v>647.91999999999996</v>
      </c>
    </row>
    <row r="84" spans="2:40" hidden="1" x14ac:dyDescent="0.2">
      <c r="AN84" s="134">
        <v>932.61</v>
      </c>
    </row>
    <row r="85" spans="2:40" x14ac:dyDescent="0.2">
      <c r="B85" s="56" t="s">
        <v>148</v>
      </c>
      <c r="F85" s="158" t="s">
        <v>66</v>
      </c>
      <c r="G85" s="158"/>
      <c r="H85" s="158"/>
      <c r="I85"/>
      <c r="J85"/>
      <c r="N85" s="158" t="s">
        <v>67</v>
      </c>
      <c r="O85" s="158"/>
      <c r="P85" s="158"/>
      <c r="Q85" s="158"/>
      <c r="R85" s="158"/>
      <c r="S85" s="134"/>
      <c r="AN85" s="134">
        <v>1325.29</v>
      </c>
    </row>
    <row r="86" spans="2:40" x14ac:dyDescent="0.2">
      <c r="B86" s="56" t="s">
        <v>151</v>
      </c>
      <c r="F86" s="158" t="s">
        <v>69</v>
      </c>
      <c r="G86" s="158"/>
      <c r="H86" s="158"/>
      <c r="I86"/>
      <c r="J86"/>
      <c r="N86" s="158" t="s">
        <v>70</v>
      </c>
      <c r="O86" s="158"/>
      <c r="P86" s="158"/>
      <c r="Q86" s="158"/>
      <c r="R86" s="158"/>
      <c r="AN86" s="134">
        <v>89.58</v>
      </c>
    </row>
    <row r="87" spans="2:40" x14ac:dyDescent="0.2">
      <c r="AN87" s="134">
        <v>6952.85</v>
      </c>
    </row>
    <row r="88" spans="2:40" x14ac:dyDescent="0.2">
      <c r="U88" s="134"/>
      <c r="AN88" s="134">
        <v>840.33</v>
      </c>
    </row>
    <row r="89" spans="2:40" x14ac:dyDescent="0.2">
      <c r="AN89" s="134">
        <v>3943.16</v>
      </c>
    </row>
    <row r="90" spans="2:40" x14ac:dyDescent="0.2">
      <c r="AN90" s="134">
        <v>298.60000000000002</v>
      </c>
    </row>
    <row r="91" spans="2:40" x14ac:dyDescent="0.2">
      <c r="AN91" s="134">
        <v>3161.07</v>
      </c>
    </row>
    <row r="92" spans="2:40" x14ac:dyDescent="0.2">
      <c r="AN92" s="134">
        <v>358.32</v>
      </c>
    </row>
    <row r="93" spans="2:40" x14ac:dyDescent="0.2">
      <c r="AN93" s="134">
        <v>4245.8500000000004</v>
      </c>
    </row>
    <row r="94" spans="2:40" x14ac:dyDescent="0.2">
      <c r="AN94" s="134">
        <v>895.8</v>
      </c>
    </row>
    <row r="95" spans="2:40" x14ac:dyDescent="0.2">
      <c r="AN95" s="134">
        <v>3272.91</v>
      </c>
    </row>
    <row r="96" spans="2:40" x14ac:dyDescent="0.2">
      <c r="AN96" s="134">
        <v>638.83000000000004</v>
      </c>
    </row>
    <row r="97" spans="40:40" x14ac:dyDescent="0.2">
      <c r="AN97" s="134">
        <v>4847.1400000000003</v>
      </c>
    </row>
    <row r="98" spans="40:40" x14ac:dyDescent="0.2">
      <c r="AN98" s="134">
        <v>1209.33</v>
      </c>
    </row>
    <row r="99" spans="40:40" x14ac:dyDescent="0.2">
      <c r="AN99" s="134">
        <v>4043.01</v>
      </c>
    </row>
    <row r="100" spans="40:40" x14ac:dyDescent="0.2">
      <c r="AN100" s="134">
        <v>1117.95</v>
      </c>
    </row>
    <row r="101" spans="40:40" x14ac:dyDescent="0.2">
      <c r="AN101" s="4">
        <v>3180.7</v>
      </c>
    </row>
    <row r="102" spans="40:40" x14ac:dyDescent="0.2">
      <c r="AN102" s="4">
        <v>955.52</v>
      </c>
    </row>
    <row r="103" spans="40:40" x14ac:dyDescent="0.2">
      <c r="AN103" s="4"/>
    </row>
    <row r="104" spans="40:40" x14ac:dyDescent="0.2">
      <c r="AN104" s="134">
        <f>SUM(AN66:AT102)</f>
        <v>3181924.5300000007</v>
      </c>
    </row>
    <row r="105" spans="40:40" x14ac:dyDescent="0.2">
      <c r="AN105" s="4"/>
    </row>
    <row r="106" spans="40:40" x14ac:dyDescent="0.2">
      <c r="AN106" s="4"/>
    </row>
  </sheetData>
  <sheetProtection insertRows="0"/>
  <mergeCells count="20">
    <mergeCell ref="A6:U6"/>
    <mergeCell ref="A1:T1"/>
    <mergeCell ref="A2:T2"/>
    <mergeCell ref="A3:Q3"/>
    <mergeCell ref="A4:T4"/>
    <mergeCell ref="A5:H5"/>
    <mergeCell ref="A7:U7"/>
    <mergeCell ref="A8:A9"/>
    <mergeCell ref="B8:P8"/>
    <mergeCell ref="R8:U9"/>
    <mergeCell ref="F9:H9"/>
    <mergeCell ref="J9:L9"/>
    <mergeCell ref="N85:R85"/>
    <mergeCell ref="N86:R86"/>
    <mergeCell ref="F85:H85"/>
    <mergeCell ref="F86:H86"/>
    <mergeCell ref="A11:U11"/>
    <mergeCell ref="A12:A36"/>
    <mergeCell ref="F72:H72"/>
    <mergeCell ref="N72:R72"/>
  </mergeCells>
  <printOptions horizontalCentered="1"/>
  <pageMargins left="0.19685039370078741" right="0.19685039370078741" top="0.39370078740157483" bottom="0.39370078740157483" header="0" footer="0"/>
  <pageSetup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"/>
  <sheetViews>
    <sheetView showGridLines="0" view="pageBreakPreview" zoomScaleNormal="100" zoomScaleSheetLayoutView="100" workbookViewId="0">
      <selection activeCell="J35" sqref="J35"/>
    </sheetView>
  </sheetViews>
  <sheetFormatPr baseColWidth="10" defaultColWidth="9.140625" defaultRowHeight="12.75" x14ac:dyDescent="0.2"/>
  <cols>
    <col min="1" max="1" width="29" style="4" customWidth="1"/>
    <col min="2" max="2" width="14" style="4" bestFit="1" customWidth="1"/>
    <col min="3" max="3" width="16.5703125" style="4" bestFit="1" customWidth="1"/>
    <col min="4" max="4" width="17.140625" style="4" bestFit="1" customWidth="1"/>
    <col min="5" max="5" width="2.140625" style="4" customWidth="1"/>
    <col min="6" max="6" width="14" style="4" bestFit="1" customWidth="1"/>
    <col min="7" max="7" width="16.5703125" style="4" bestFit="1" customWidth="1"/>
    <col min="8" max="8" width="17.140625" style="4" bestFit="1" customWidth="1"/>
    <col min="9" max="9" width="2" style="4" customWidth="1"/>
    <col min="10" max="10" width="14" style="4" bestFit="1" customWidth="1"/>
    <col min="11" max="11" width="16.5703125" style="4" bestFit="1" customWidth="1"/>
    <col min="12" max="12" width="17.140625" style="4" bestFit="1" customWidth="1"/>
    <col min="13" max="13" width="3.140625" style="4" customWidth="1"/>
    <col min="14" max="14" width="14" style="4" bestFit="1" customWidth="1"/>
    <col min="15" max="15" width="16.5703125" style="4" bestFit="1" customWidth="1"/>
    <col min="16" max="16" width="17.140625" style="4" bestFit="1" customWidth="1"/>
    <col min="17" max="16384" width="9.140625" style="4"/>
  </cols>
  <sheetData>
    <row r="1" spans="1:16" customFormat="1" ht="21.75" customHeight="1" x14ac:dyDescent="0.35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6" customFormat="1" ht="18" x14ac:dyDescent="0.35">
      <c r="A2" s="212" t="s">
        <v>48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</row>
    <row r="3" spans="1:16" customFormat="1" ht="16.5" customHeight="1" x14ac:dyDescent="0.35">
      <c r="A3" s="211" t="s">
        <v>20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</row>
    <row r="4" spans="1:16" customFormat="1" ht="15" customHeight="1" x14ac:dyDescent="0.35">
      <c r="A4" s="213" t="s">
        <v>2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</row>
    <row r="5" spans="1:16" customFormat="1" ht="15.75" customHeight="1" x14ac:dyDescent="0.3">
      <c r="A5" s="167" t="s">
        <v>79</v>
      </c>
      <c r="B5" s="167"/>
      <c r="C5" s="168"/>
      <c r="D5" s="168"/>
      <c r="E5" s="168"/>
      <c r="F5" s="168"/>
      <c r="G5" s="168"/>
      <c r="H5" s="168"/>
      <c r="I5" s="32"/>
      <c r="J5" s="32"/>
      <c r="K5" s="32"/>
      <c r="L5" s="32"/>
      <c r="M5" s="32"/>
      <c r="N5" s="47"/>
      <c r="O5" s="47"/>
      <c r="P5" s="47"/>
    </row>
    <row r="6" spans="1:16" customFormat="1" ht="26.25" customHeight="1" x14ac:dyDescent="0.4">
      <c r="A6" s="190" t="s">
        <v>21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</row>
    <row r="7" spans="1:16" customFormat="1" ht="26.25" customHeight="1" x14ac:dyDescent="0.2">
      <c r="A7" s="166" t="s">
        <v>31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</row>
    <row r="8" spans="1:16" customFormat="1" ht="19.5" customHeight="1" x14ac:dyDescent="0.3">
      <c r="A8" s="33"/>
      <c r="B8" s="215" t="s">
        <v>22</v>
      </c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48"/>
      <c r="N8" s="48"/>
      <c r="O8" s="48"/>
      <c r="P8" s="48"/>
    </row>
    <row r="9" spans="1:16" customFormat="1" ht="30.75" customHeight="1" x14ac:dyDescent="0.2">
      <c r="A9" s="216" t="s">
        <v>3</v>
      </c>
      <c r="B9" s="214" t="s">
        <v>23</v>
      </c>
      <c r="C9" s="214"/>
      <c r="D9" s="214"/>
      <c r="E9" s="49"/>
      <c r="F9" s="214" t="s">
        <v>24</v>
      </c>
      <c r="G9" s="214"/>
      <c r="H9" s="214"/>
      <c r="I9" s="50"/>
      <c r="J9" s="214" t="s">
        <v>25</v>
      </c>
      <c r="K9" s="214"/>
      <c r="L9" s="214"/>
      <c r="M9" s="50"/>
      <c r="N9" s="214" t="s">
        <v>10</v>
      </c>
      <c r="O9" s="214"/>
      <c r="P9" s="214"/>
    </row>
    <row r="10" spans="1:16" customFormat="1" ht="21" customHeight="1" x14ac:dyDescent="0.2">
      <c r="A10" s="216"/>
      <c r="B10" s="2" t="s">
        <v>86</v>
      </c>
      <c r="C10" s="2" t="s">
        <v>87</v>
      </c>
      <c r="D10" s="2" t="s">
        <v>88</v>
      </c>
      <c r="E10" s="51"/>
      <c r="F10" s="2" t="s">
        <v>86</v>
      </c>
      <c r="G10" s="2" t="s">
        <v>87</v>
      </c>
      <c r="H10" s="2" t="s">
        <v>88</v>
      </c>
      <c r="I10" s="51"/>
      <c r="J10" s="2" t="s">
        <v>86</v>
      </c>
      <c r="K10" s="2" t="s">
        <v>87</v>
      </c>
      <c r="L10" s="2" t="s">
        <v>88</v>
      </c>
      <c r="M10" s="51"/>
      <c r="N10" s="2" t="s">
        <v>86</v>
      </c>
      <c r="O10" s="2" t="s">
        <v>87</v>
      </c>
      <c r="P10" s="2" t="s">
        <v>88</v>
      </c>
    </row>
    <row r="11" spans="1:16" s="17" customFormat="1" ht="25.5" customHeight="1" x14ac:dyDescent="0.2">
      <c r="A11" s="101" t="s">
        <v>72</v>
      </c>
      <c r="B11" s="34">
        <v>0</v>
      </c>
      <c r="C11" s="34">
        <v>0</v>
      </c>
      <c r="D11" s="34">
        <v>0</v>
      </c>
      <c r="E11" s="35"/>
      <c r="F11" s="34">
        <v>625205</v>
      </c>
      <c r="G11" s="34">
        <v>671965</v>
      </c>
      <c r="H11" s="34">
        <v>759384</v>
      </c>
      <c r="I11" s="35"/>
      <c r="J11" s="34">
        <v>18199019.66</v>
      </c>
      <c r="K11" s="34">
        <v>20347374.940000001</v>
      </c>
      <c r="L11" s="34">
        <v>23530846.309999999</v>
      </c>
      <c r="M11" s="35"/>
      <c r="N11" s="34">
        <f>B11+F11+J11</f>
        <v>18824224.66</v>
      </c>
      <c r="O11" s="34">
        <f t="shared" ref="O11:P11" si="0">C11+G11+K11</f>
        <v>21019339.940000001</v>
      </c>
      <c r="P11" s="34">
        <f t="shared" si="0"/>
        <v>24290230.309999999</v>
      </c>
    </row>
    <row r="12" spans="1:16" ht="15" x14ac:dyDescent="0.3">
      <c r="A12" s="36"/>
      <c r="B12" s="37"/>
      <c r="C12" s="37"/>
      <c r="D12" s="37"/>
      <c r="E12" s="38"/>
      <c r="F12" s="37"/>
      <c r="G12" s="37"/>
      <c r="H12" s="37"/>
      <c r="I12" s="38"/>
      <c r="J12" s="37"/>
      <c r="K12" s="37"/>
      <c r="L12" s="37"/>
      <c r="M12" s="38"/>
      <c r="N12" s="39"/>
      <c r="O12" s="39"/>
      <c r="P12" s="39"/>
    </row>
    <row r="13" spans="1:16" ht="15" x14ac:dyDescent="0.3">
      <c r="A13" s="36"/>
      <c r="B13" s="40"/>
      <c r="C13" s="40"/>
      <c r="D13" s="40"/>
      <c r="E13" s="41"/>
      <c r="F13" s="40"/>
      <c r="G13" s="40"/>
      <c r="H13" s="40"/>
      <c r="I13" s="41"/>
      <c r="J13" s="40"/>
      <c r="K13" s="40"/>
      <c r="L13" s="40"/>
      <c r="M13" s="41"/>
      <c r="N13" s="40"/>
      <c r="O13" s="40"/>
      <c r="P13" s="40"/>
    </row>
    <row r="14" spans="1:16" x14ac:dyDescent="0.2">
      <c r="A14" s="42"/>
      <c r="B14" s="43"/>
      <c r="C14" s="43"/>
      <c r="D14" s="43"/>
      <c r="E14" s="44"/>
      <c r="F14" s="43"/>
      <c r="G14" s="43"/>
      <c r="H14" s="43"/>
      <c r="I14" s="44"/>
      <c r="J14" s="43"/>
      <c r="K14" s="43"/>
      <c r="L14" s="43"/>
      <c r="M14" s="44"/>
      <c r="N14" s="43"/>
      <c r="O14" s="43"/>
      <c r="P14" s="43"/>
    </row>
    <row r="15" spans="1:16" x14ac:dyDescent="0.2">
      <c r="A15" s="42"/>
      <c r="B15" s="43"/>
      <c r="C15" s="43"/>
      <c r="D15" s="43"/>
      <c r="E15" s="44"/>
      <c r="F15" s="43"/>
      <c r="G15" s="43"/>
      <c r="H15" s="43"/>
      <c r="I15" s="44"/>
      <c r="J15" s="43"/>
      <c r="K15" s="43"/>
      <c r="L15" s="43"/>
      <c r="M15" s="44"/>
      <c r="N15" s="43"/>
      <c r="O15" s="43"/>
      <c r="P15" s="43"/>
    </row>
    <row r="16" spans="1:16" x14ac:dyDescent="0.2">
      <c r="A16" s="42"/>
      <c r="B16" s="43"/>
      <c r="C16" s="43"/>
      <c r="D16" s="43"/>
      <c r="E16" s="44"/>
      <c r="F16" s="43"/>
      <c r="G16" s="43"/>
      <c r="H16" s="43"/>
      <c r="I16" s="44"/>
      <c r="J16" s="43"/>
      <c r="K16" s="43"/>
      <c r="L16" s="43"/>
      <c r="M16" s="44"/>
      <c r="N16" s="43"/>
      <c r="O16" s="43"/>
      <c r="P16" s="43"/>
    </row>
    <row r="17" spans="1:16" x14ac:dyDescent="0.2">
      <c r="A17" s="42"/>
      <c r="B17" s="43"/>
      <c r="C17" s="43"/>
      <c r="D17" s="43"/>
      <c r="E17" s="44"/>
      <c r="F17" s="43"/>
      <c r="G17" s="43"/>
      <c r="H17" s="43"/>
      <c r="I17" s="44"/>
      <c r="J17" s="43"/>
      <c r="K17" s="43"/>
      <c r="L17" s="43"/>
      <c r="M17" s="44"/>
      <c r="N17" s="43"/>
      <c r="O17" s="43"/>
      <c r="P17" s="43"/>
    </row>
    <row r="18" spans="1:16" x14ac:dyDescent="0.2">
      <c r="A18" s="42"/>
      <c r="B18" s="43"/>
      <c r="C18" s="43"/>
      <c r="D18" s="43"/>
      <c r="E18" s="44"/>
      <c r="F18" s="43"/>
      <c r="G18" s="43"/>
      <c r="H18" s="43"/>
      <c r="I18" s="44"/>
      <c r="J18" s="43"/>
      <c r="K18" s="43"/>
      <c r="L18" s="43"/>
      <c r="M18" s="44"/>
      <c r="N18" s="43"/>
      <c r="O18" s="43"/>
      <c r="P18" s="43"/>
    </row>
    <row r="19" spans="1:16" x14ac:dyDescent="0.2">
      <c r="A19" s="42"/>
      <c r="B19" s="42"/>
      <c r="C19" s="42"/>
      <c r="D19" s="42"/>
      <c r="E19" s="45"/>
      <c r="F19" s="42"/>
      <c r="G19" s="42"/>
      <c r="H19" s="42"/>
      <c r="I19" s="45"/>
      <c r="J19" s="42"/>
      <c r="K19" s="42"/>
      <c r="L19" s="42"/>
      <c r="M19" s="45"/>
      <c r="N19" s="42"/>
      <c r="O19" s="42"/>
      <c r="P19" s="42"/>
    </row>
    <row r="20" spans="1:16" x14ac:dyDescent="0.2">
      <c r="A20" s="42"/>
      <c r="B20" s="42"/>
      <c r="C20" s="42"/>
      <c r="D20" s="42"/>
      <c r="E20" s="45"/>
      <c r="F20" s="42"/>
      <c r="G20" s="42"/>
      <c r="H20" s="42"/>
      <c r="I20" s="45"/>
      <c r="J20" s="42"/>
      <c r="K20" s="42"/>
      <c r="L20" s="42"/>
      <c r="M20" s="45"/>
      <c r="N20" s="42"/>
      <c r="O20" s="42"/>
      <c r="P20" s="40"/>
    </row>
    <row r="21" spans="1:16" ht="15" x14ac:dyDescent="0.3">
      <c r="A21" s="42"/>
      <c r="B21" s="42"/>
      <c r="C21" s="42"/>
      <c r="D21" s="42"/>
      <c r="E21" s="45"/>
      <c r="F21" s="42"/>
      <c r="G21" s="42"/>
      <c r="H21" s="42"/>
      <c r="I21" s="45"/>
      <c r="J21" s="42"/>
      <c r="K21" s="42"/>
      <c r="L21" s="42"/>
      <c r="M21" s="45"/>
      <c r="N21" s="42"/>
      <c r="O21" s="42"/>
      <c r="P21" s="39"/>
    </row>
    <row r="22" spans="1:16" ht="15" x14ac:dyDescent="0.3">
      <c r="A22" s="42"/>
      <c r="B22" s="42"/>
      <c r="C22" s="42"/>
      <c r="D22" s="42"/>
      <c r="E22" s="45"/>
      <c r="F22" s="42"/>
      <c r="G22" s="42"/>
      <c r="H22" s="37"/>
      <c r="I22" s="45"/>
      <c r="J22" s="42"/>
      <c r="K22" s="42"/>
      <c r="L22" s="42"/>
      <c r="M22" s="45"/>
      <c r="N22" s="42"/>
      <c r="O22" s="42"/>
      <c r="P22" s="40"/>
    </row>
    <row r="23" spans="1:16" x14ac:dyDescent="0.2">
      <c r="A23" s="42"/>
      <c r="B23" s="42"/>
      <c r="C23" s="42"/>
      <c r="D23" s="42"/>
      <c r="E23" s="45"/>
      <c r="F23" s="42"/>
      <c r="G23" s="42"/>
      <c r="H23" s="42"/>
      <c r="I23" s="45"/>
      <c r="J23" s="42"/>
      <c r="K23" s="42"/>
      <c r="L23" s="42"/>
      <c r="M23" s="45"/>
      <c r="N23" s="42"/>
      <c r="O23" s="42"/>
      <c r="P23" s="42"/>
    </row>
    <row r="24" spans="1:16" x14ac:dyDescent="0.2">
      <c r="A24" s="42"/>
      <c r="B24" s="42"/>
      <c r="C24" s="42"/>
      <c r="D24" s="42"/>
      <c r="E24" s="45"/>
      <c r="F24" s="42"/>
      <c r="G24" s="42"/>
      <c r="H24" s="40"/>
      <c r="I24" s="45"/>
      <c r="J24" s="42"/>
      <c r="K24" s="42"/>
      <c r="L24" s="42"/>
      <c r="M24" s="45"/>
      <c r="N24" s="42"/>
      <c r="O24" s="42"/>
      <c r="P24" s="42"/>
    </row>
    <row r="25" spans="1:16" x14ac:dyDescent="0.2">
      <c r="A25" s="42"/>
      <c r="B25" s="42"/>
      <c r="C25" s="42"/>
      <c r="D25" s="42"/>
      <c r="E25" s="45"/>
      <c r="F25" s="42"/>
      <c r="G25" s="42"/>
      <c r="H25" s="40"/>
      <c r="I25" s="45"/>
      <c r="J25" s="42"/>
      <c r="K25" s="42"/>
      <c r="L25" s="42"/>
      <c r="M25" s="45"/>
      <c r="N25" s="42"/>
      <c r="O25" s="42"/>
      <c r="P25" s="42"/>
    </row>
    <row r="26" spans="1:16" x14ac:dyDescent="0.2">
      <c r="A26" s="42"/>
      <c r="B26" s="42"/>
      <c r="C26" s="42"/>
      <c r="D26" s="42"/>
      <c r="E26" s="45"/>
      <c r="F26" s="42"/>
      <c r="G26" s="42"/>
      <c r="H26" s="42"/>
      <c r="I26" s="45"/>
      <c r="J26" s="42"/>
      <c r="K26" s="42"/>
      <c r="L26" s="42"/>
      <c r="M26" s="45"/>
      <c r="N26" s="42"/>
      <c r="O26" s="42"/>
      <c r="P26" s="42"/>
    </row>
    <row r="27" spans="1:16" x14ac:dyDescent="0.2">
      <c r="A27" s="42"/>
      <c r="B27" s="42"/>
      <c r="C27" s="42"/>
      <c r="D27" s="42"/>
      <c r="E27" s="45"/>
      <c r="F27" s="42"/>
      <c r="G27" s="42"/>
      <c r="H27" s="42"/>
      <c r="I27" s="45"/>
      <c r="J27" s="42"/>
      <c r="K27" s="42"/>
      <c r="L27" s="42"/>
      <c r="M27" s="45"/>
      <c r="N27" s="42"/>
      <c r="O27" s="42"/>
      <c r="P27" s="42"/>
    </row>
    <row r="28" spans="1:16" x14ac:dyDescent="0.2">
      <c r="A28" s="42"/>
      <c r="B28" s="42"/>
      <c r="C28" s="42"/>
      <c r="D28" s="42"/>
      <c r="E28" s="45"/>
      <c r="F28" s="42"/>
      <c r="G28" s="42"/>
      <c r="H28" s="42"/>
      <c r="I28" s="45"/>
      <c r="J28" s="42"/>
      <c r="K28" s="42"/>
      <c r="L28" s="42"/>
      <c r="M28" s="45"/>
      <c r="N28" s="42"/>
      <c r="O28" s="42"/>
      <c r="P28" s="42"/>
    </row>
    <row r="29" spans="1:16" x14ac:dyDescent="0.2">
      <c r="A29" s="42"/>
      <c r="B29" s="42"/>
      <c r="C29" s="42"/>
      <c r="D29" s="42"/>
      <c r="E29" s="45"/>
      <c r="F29" s="42"/>
      <c r="G29" s="42"/>
      <c r="H29" s="42"/>
      <c r="I29" s="45"/>
      <c r="J29" s="42"/>
      <c r="K29" s="42"/>
      <c r="L29" s="42"/>
      <c r="M29" s="45"/>
      <c r="N29" s="42"/>
      <c r="O29" s="42"/>
      <c r="P29" s="42"/>
    </row>
    <row r="30" spans="1:16" x14ac:dyDescent="0.2">
      <c r="A30" s="42"/>
      <c r="B30" s="42"/>
      <c r="C30" s="42"/>
      <c r="D30" s="42"/>
      <c r="E30" s="45"/>
      <c r="F30" s="42"/>
      <c r="G30" s="42"/>
      <c r="H30" s="42"/>
      <c r="I30" s="45"/>
      <c r="J30" s="42"/>
      <c r="K30" s="42"/>
      <c r="L30" s="42"/>
      <c r="M30" s="45"/>
      <c r="N30" s="42"/>
      <c r="O30" s="42"/>
      <c r="P30" s="42"/>
    </row>
    <row r="31" spans="1:16" x14ac:dyDescent="0.2">
      <c r="A31" s="42"/>
      <c r="B31" s="42"/>
      <c r="C31" s="42"/>
      <c r="D31" s="42"/>
      <c r="E31" s="45"/>
      <c r="F31" s="42"/>
      <c r="G31" s="42"/>
      <c r="H31" s="42"/>
      <c r="I31" s="45"/>
      <c r="J31" s="42"/>
      <c r="K31" s="42"/>
      <c r="L31" s="42"/>
      <c r="M31" s="45"/>
      <c r="N31" s="42"/>
      <c r="O31" s="42"/>
      <c r="P31" s="42"/>
    </row>
    <row r="32" spans="1:16" x14ac:dyDescent="0.2">
      <c r="A32" s="42"/>
      <c r="B32" s="42"/>
      <c r="C32" s="42"/>
      <c r="D32" s="42"/>
      <c r="E32" s="45"/>
      <c r="F32" s="42"/>
      <c r="G32" s="42"/>
      <c r="H32" s="42"/>
      <c r="I32" s="45"/>
      <c r="J32" s="42"/>
      <c r="K32" s="42"/>
      <c r="L32" s="42"/>
      <c r="M32" s="45"/>
      <c r="N32" s="42"/>
      <c r="O32" s="42"/>
      <c r="P32" s="42"/>
    </row>
    <row r="33" spans="1:16" x14ac:dyDescent="0.2">
      <c r="A33" s="42"/>
      <c r="B33" s="42"/>
      <c r="C33" s="42"/>
      <c r="D33" s="42"/>
      <c r="E33" s="45"/>
      <c r="F33" s="42"/>
      <c r="G33" s="42"/>
      <c r="H33" s="42"/>
      <c r="I33" s="45"/>
      <c r="J33" s="42"/>
      <c r="K33" s="42"/>
      <c r="L33" s="42"/>
      <c r="M33" s="45"/>
      <c r="N33" s="42"/>
      <c r="O33" s="42"/>
      <c r="P33" s="42"/>
    </row>
    <row r="35" spans="1:16" x14ac:dyDescent="0.2">
      <c r="A35" s="74" t="s">
        <v>10</v>
      </c>
      <c r="B35" s="75">
        <f>+SUM(B11:B33)</f>
        <v>0</v>
      </c>
      <c r="C35" s="75">
        <f>+SUM(C11:C33)</f>
        <v>0</v>
      </c>
      <c r="D35" s="75">
        <f>+SUM(D11:D33)</f>
        <v>0</v>
      </c>
      <c r="F35" s="75">
        <f>+SUM(F11:F33)</f>
        <v>625205</v>
      </c>
      <c r="G35" s="75">
        <f>+SUM(G11:G33)</f>
        <v>671965</v>
      </c>
      <c r="H35" s="75">
        <f>+SUM(H11:H33)</f>
        <v>759384</v>
      </c>
      <c r="J35" s="75">
        <f>+SUM(J11:J33)</f>
        <v>18199019.66</v>
      </c>
      <c r="K35" s="75">
        <f>+SUM(K11:K33)</f>
        <v>20347374.940000001</v>
      </c>
      <c r="L35" s="75">
        <f>+SUM(L11:L33)</f>
        <v>23530846.309999999</v>
      </c>
      <c r="N35" s="75">
        <f>+SUM(N11:N33)</f>
        <v>18824224.66</v>
      </c>
      <c r="O35" s="75">
        <f>+SUM(O11:O33)</f>
        <v>21019339.940000001</v>
      </c>
      <c r="P35" s="75">
        <f>+SUM(P11:P33)</f>
        <v>24290230.309999999</v>
      </c>
    </row>
    <row r="38" spans="1:16" ht="13.5" thickBot="1" x14ac:dyDescent="0.25">
      <c r="A38" s="46"/>
      <c r="B38" s="46"/>
      <c r="C38" s="46"/>
      <c r="D38" s="46"/>
      <c r="F38" s="46"/>
      <c r="H38" s="46"/>
      <c r="J38" s="46"/>
      <c r="K38" s="46"/>
      <c r="L38" s="46"/>
      <c r="N38" s="46"/>
      <c r="O38" s="46"/>
      <c r="P38" s="46"/>
    </row>
    <row r="39" spans="1:16" x14ac:dyDescent="0.2">
      <c r="A39" s="161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</row>
    <row r="43" spans="1:16" x14ac:dyDescent="0.2">
      <c r="A43"/>
      <c r="B43"/>
      <c r="C43"/>
      <c r="D43"/>
      <c r="E43"/>
      <c r="F43"/>
      <c r="G43"/>
      <c r="H43"/>
      <c r="I43"/>
      <c r="J43"/>
      <c r="K43"/>
    </row>
    <row r="44" spans="1:16" x14ac:dyDescent="0.2">
      <c r="A44"/>
      <c r="B44"/>
      <c r="C44"/>
      <c r="D44"/>
      <c r="E44"/>
      <c r="F44"/>
      <c r="G44"/>
      <c r="H44"/>
      <c r="I44"/>
      <c r="J44"/>
      <c r="K44"/>
      <c r="N44" s="199"/>
      <c r="O44" s="199"/>
      <c r="P44" s="199"/>
    </row>
    <row r="45" spans="1:16" x14ac:dyDescent="0.2">
      <c r="A45" s="189" t="s">
        <v>33</v>
      </c>
      <c r="B45" s="189"/>
      <c r="C45" s="189"/>
      <c r="D45" s="103"/>
      <c r="E45" s="103"/>
      <c r="F45" s="189" t="s">
        <v>34</v>
      </c>
      <c r="G45" s="189"/>
      <c r="H45" s="189"/>
      <c r="I45" s="189"/>
      <c r="J45" s="189"/>
      <c r="K45" s="189"/>
      <c r="L45" s="189" t="s">
        <v>35</v>
      </c>
      <c r="M45" s="189"/>
      <c r="N45" s="189"/>
      <c r="O45" s="189"/>
      <c r="P45" s="189"/>
    </row>
    <row r="46" spans="1:16" x14ac:dyDescent="0.2">
      <c r="A46" s="158" t="s">
        <v>65</v>
      </c>
      <c r="B46" s="158"/>
      <c r="C46" s="158"/>
      <c r="D46"/>
      <c r="E46"/>
      <c r="F46" s="158" t="s">
        <v>66</v>
      </c>
      <c r="G46" s="158"/>
      <c r="H46" s="158"/>
      <c r="I46" s="158"/>
      <c r="J46" s="158"/>
      <c r="K46" s="158"/>
      <c r="L46" s="158" t="s">
        <v>67</v>
      </c>
      <c r="M46" s="158"/>
      <c r="N46" s="158"/>
      <c r="O46" s="158"/>
      <c r="P46" s="158"/>
    </row>
    <row r="47" spans="1:16" x14ac:dyDescent="0.2">
      <c r="A47" s="158" t="s">
        <v>68</v>
      </c>
      <c r="B47" s="158"/>
      <c r="C47" s="158"/>
      <c r="D47"/>
      <c r="E47"/>
      <c r="F47" s="158" t="s">
        <v>69</v>
      </c>
      <c r="G47" s="158"/>
      <c r="H47" s="158"/>
      <c r="I47" s="158"/>
      <c r="J47" s="158"/>
      <c r="K47" s="158"/>
      <c r="L47" s="158" t="s">
        <v>70</v>
      </c>
      <c r="M47" s="158"/>
      <c r="N47" s="158"/>
      <c r="O47" s="158"/>
      <c r="P47" s="158"/>
    </row>
  </sheetData>
  <mergeCells count="24">
    <mergeCell ref="J9:L9"/>
    <mergeCell ref="A5:H5"/>
    <mergeCell ref="N44:P44"/>
    <mergeCell ref="A7:P7"/>
    <mergeCell ref="N9:P9"/>
    <mergeCell ref="A39:P39"/>
    <mergeCell ref="B8:L8"/>
    <mergeCell ref="A9:A10"/>
    <mergeCell ref="B9:D9"/>
    <mergeCell ref="F9:H9"/>
    <mergeCell ref="A1:P1"/>
    <mergeCell ref="A2:P2"/>
    <mergeCell ref="A3:P3"/>
    <mergeCell ref="A4:P4"/>
    <mergeCell ref="A6:P6"/>
    <mergeCell ref="L45:P45"/>
    <mergeCell ref="L46:P46"/>
    <mergeCell ref="L47:P47"/>
    <mergeCell ref="A45:C45"/>
    <mergeCell ref="A46:C46"/>
    <mergeCell ref="A47:C47"/>
    <mergeCell ref="F45:K45"/>
    <mergeCell ref="F46:K46"/>
    <mergeCell ref="F47:K47"/>
  </mergeCells>
  <printOptions horizontalCentered="1"/>
  <pageMargins left="0.11811023622047245" right="0.39370078740157483" top="0.39370078740157483" bottom="0.39370078740157483" header="0" footer="0"/>
  <pageSetup scale="56" orientation="landscape" r:id="rId1"/>
  <headerFooter alignWithMargins="0"/>
  <ignoredErrors>
    <ignoredError sqref="B35:D35 F35:H35 J35:L35 N35:P35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29"/>
  <sheetViews>
    <sheetView showGridLines="0" view="pageBreakPreview" zoomScaleNormal="100" zoomScaleSheetLayoutView="100" workbookViewId="0">
      <selection activeCell="C14" sqref="C14"/>
    </sheetView>
  </sheetViews>
  <sheetFormatPr baseColWidth="10" defaultColWidth="11.42578125" defaultRowHeight="12.75" x14ac:dyDescent="0.2"/>
  <cols>
    <col min="1" max="1" width="11.42578125" style="4"/>
    <col min="2" max="3" width="28.85546875" style="4" customWidth="1"/>
    <col min="4" max="4" width="28.85546875" style="56" customWidth="1"/>
    <col min="5" max="5" width="28.85546875" style="4" customWidth="1"/>
    <col min="6" max="6" width="30.7109375" style="4" customWidth="1"/>
    <col min="7" max="7" width="6.140625" style="4" customWidth="1"/>
    <col min="8" max="8" width="28.85546875" style="4" customWidth="1"/>
    <col min="9" max="16384" width="11.42578125" style="4"/>
  </cols>
  <sheetData>
    <row r="1" spans="2:9" customFormat="1" ht="21.75" customHeight="1" x14ac:dyDescent="0.2">
      <c r="B1" s="162" t="s">
        <v>0</v>
      </c>
      <c r="C1" s="162"/>
      <c r="D1" s="162"/>
      <c r="E1" s="162"/>
      <c r="F1" s="162"/>
      <c r="G1" s="162"/>
      <c r="H1" s="162"/>
    </row>
    <row r="2" spans="2:9" customFormat="1" ht="21.75" customHeight="1" x14ac:dyDescent="0.2">
      <c r="B2" s="163" t="s">
        <v>49</v>
      </c>
      <c r="C2" s="163"/>
      <c r="D2" s="163"/>
      <c r="E2" s="163"/>
      <c r="F2" s="163"/>
      <c r="G2" s="163"/>
      <c r="H2" s="164"/>
    </row>
    <row r="3" spans="2:9" customFormat="1" ht="21.75" customHeight="1" x14ac:dyDescent="0.2">
      <c r="B3" s="59" t="s">
        <v>36</v>
      </c>
      <c r="C3" s="59"/>
      <c r="D3" s="60"/>
      <c r="E3" s="59"/>
      <c r="F3" s="59"/>
      <c r="G3" s="59"/>
      <c r="H3" s="61"/>
    </row>
    <row r="4" spans="2:9" customFormat="1" ht="21.75" customHeight="1" x14ac:dyDescent="0.2">
      <c r="B4" s="29" t="s">
        <v>2</v>
      </c>
      <c r="C4" s="29"/>
      <c r="D4" s="60"/>
      <c r="E4" s="29"/>
      <c r="F4" s="29"/>
      <c r="G4" s="29"/>
      <c r="H4" s="29"/>
    </row>
    <row r="5" spans="2:9" customFormat="1" ht="14.25" customHeight="1" x14ac:dyDescent="0.2">
      <c r="B5" s="167"/>
      <c r="C5" s="167"/>
      <c r="D5" s="168"/>
      <c r="E5" s="168"/>
      <c r="F5" s="168"/>
      <c r="G5" s="168"/>
      <c r="H5" s="168"/>
      <c r="I5" s="168"/>
    </row>
    <row r="6" spans="2:9" customFormat="1" ht="22.5" customHeight="1" x14ac:dyDescent="0.2">
      <c r="B6" s="165" t="s">
        <v>37</v>
      </c>
      <c r="C6" s="165"/>
      <c r="D6" s="165"/>
      <c r="E6" s="165"/>
      <c r="F6" s="165"/>
      <c r="G6" s="165"/>
      <c r="H6" s="165"/>
    </row>
    <row r="7" spans="2:9" customFormat="1" ht="22.5" customHeight="1" x14ac:dyDescent="0.2">
      <c r="B7" s="166" t="s">
        <v>38</v>
      </c>
      <c r="C7" s="166"/>
      <c r="D7" s="166"/>
      <c r="E7" s="166"/>
      <c r="F7" s="166"/>
      <c r="G7" s="166"/>
      <c r="H7" s="166"/>
    </row>
    <row r="8" spans="2:9" s="62" customFormat="1" ht="22.5" customHeight="1" x14ac:dyDescent="0.2">
      <c r="B8" s="78" t="s">
        <v>152</v>
      </c>
      <c r="C8" s="76"/>
      <c r="D8" s="76"/>
      <c r="E8" s="76"/>
      <c r="F8" s="76"/>
      <c r="G8" s="76"/>
      <c r="H8" s="77"/>
    </row>
    <row r="9" spans="2:9" s="54" customFormat="1" ht="28.5" customHeight="1" x14ac:dyDescent="0.2">
      <c r="B9" s="79"/>
      <c r="C9" s="80"/>
      <c r="D9" s="80"/>
      <c r="E9" s="81"/>
      <c r="F9" s="80"/>
      <c r="G9" s="80"/>
      <c r="H9" s="82"/>
    </row>
    <row r="10" spans="2:9" s="54" customFormat="1" ht="28.5" customHeight="1" x14ac:dyDescent="0.2">
      <c r="B10" s="92" t="s">
        <v>39</v>
      </c>
      <c r="C10" s="84"/>
      <c r="D10" s="84"/>
      <c r="E10" s="85"/>
      <c r="F10" s="84"/>
      <c r="G10" s="84"/>
      <c r="H10" s="86"/>
    </row>
    <row r="11" spans="2:9" s="54" customFormat="1" ht="28.5" customHeight="1" x14ac:dyDescent="0.2">
      <c r="B11" s="92" t="s">
        <v>40</v>
      </c>
      <c r="C11" s="84"/>
      <c r="D11" s="84"/>
      <c r="E11" s="85"/>
      <c r="F11" s="84"/>
      <c r="G11" s="84"/>
      <c r="H11" s="86"/>
    </row>
    <row r="12" spans="2:9" s="54" customFormat="1" ht="28.5" customHeight="1" x14ac:dyDescent="0.2">
      <c r="B12" s="92" t="s">
        <v>41</v>
      </c>
      <c r="C12" s="84"/>
      <c r="D12" s="84"/>
      <c r="E12" s="85"/>
      <c r="F12" s="84"/>
      <c r="G12" s="84"/>
      <c r="H12" s="86"/>
    </row>
    <row r="13" spans="2:9" s="54" customFormat="1" ht="28.5" customHeight="1" x14ac:dyDescent="0.2">
      <c r="B13" s="92"/>
      <c r="C13" s="84"/>
      <c r="D13" s="84"/>
      <c r="E13" s="85"/>
      <c r="F13" s="84"/>
      <c r="G13" s="84"/>
      <c r="H13" s="86"/>
    </row>
    <row r="14" spans="2:9" s="54" customFormat="1" ht="28.5" customHeight="1" x14ac:dyDescent="0.2">
      <c r="B14" s="83"/>
      <c r="C14" s="84"/>
      <c r="D14" s="84"/>
      <c r="E14" s="85"/>
      <c r="F14" s="84"/>
      <c r="G14" s="84"/>
      <c r="H14" s="86"/>
    </row>
    <row r="15" spans="2:9" s="54" customFormat="1" ht="28.5" customHeight="1" x14ac:dyDescent="0.2">
      <c r="B15" s="83"/>
      <c r="C15" s="84"/>
      <c r="D15" s="84"/>
      <c r="E15" s="85"/>
      <c r="F15" s="84"/>
      <c r="G15" s="84"/>
      <c r="H15" s="86"/>
    </row>
    <row r="16" spans="2:9" s="54" customFormat="1" ht="28.5" customHeight="1" x14ac:dyDescent="0.2">
      <c r="B16" s="83"/>
      <c r="C16" s="84"/>
      <c r="D16" s="84"/>
      <c r="E16" s="85"/>
      <c r="F16" s="84"/>
      <c r="G16" s="84"/>
      <c r="H16" s="86"/>
    </row>
    <row r="17" spans="2:10" s="54" customFormat="1" ht="28.5" customHeight="1" x14ac:dyDescent="0.2">
      <c r="B17" s="83"/>
      <c r="C17" s="84"/>
      <c r="D17" s="84"/>
      <c r="E17" s="85"/>
      <c r="F17" s="84"/>
      <c r="G17" s="84"/>
      <c r="H17" s="86"/>
    </row>
    <row r="18" spans="2:10" s="54" customFormat="1" ht="28.5" customHeight="1" x14ac:dyDescent="0.2">
      <c r="B18" s="83"/>
      <c r="C18" s="84"/>
      <c r="D18" s="84"/>
      <c r="E18" s="85"/>
      <c r="F18" s="84"/>
      <c r="G18" s="84"/>
      <c r="H18" s="86"/>
    </row>
    <row r="19" spans="2:10" s="54" customFormat="1" ht="28.5" customHeight="1" x14ac:dyDescent="0.2">
      <c r="B19" s="83"/>
      <c r="C19" s="84"/>
      <c r="D19" s="84"/>
      <c r="E19" s="85"/>
      <c r="F19" s="84"/>
      <c r="G19" s="84"/>
      <c r="H19" s="86"/>
    </row>
    <row r="20" spans="2:10" s="54" customFormat="1" ht="28.5" customHeight="1" x14ac:dyDescent="0.2">
      <c r="B20" s="87"/>
      <c r="C20" s="88"/>
      <c r="D20" s="89"/>
      <c r="E20" s="90"/>
      <c r="F20" s="89"/>
      <c r="G20" s="89"/>
      <c r="H20" s="91"/>
    </row>
    <row r="21" spans="2:10" x14ac:dyDescent="0.2">
      <c r="H21" s="57"/>
    </row>
    <row r="22" spans="2:10" ht="13.5" thickBot="1" x14ac:dyDescent="0.25">
      <c r="E22" s="58"/>
      <c r="F22" s="58"/>
      <c r="G22" s="58"/>
      <c r="H22" s="57"/>
    </row>
    <row r="23" spans="2:10" x14ac:dyDescent="0.2">
      <c r="B23" s="161"/>
      <c r="C23" s="161"/>
      <c r="D23" s="161"/>
      <c r="E23" s="161"/>
      <c r="F23" s="161"/>
      <c r="G23" s="161"/>
      <c r="H23" s="161"/>
    </row>
    <row r="24" spans="2:10" x14ac:dyDescent="0.2">
      <c r="D24" s="4"/>
    </row>
    <row r="25" spans="2:10" ht="48" customHeight="1" x14ac:dyDescent="0.2">
      <c r="B25" s="156"/>
      <c r="C25" s="156"/>
      <c r="D25" s="4"/>
      <c r="E25" s="156"/>
      <c r="F25" s="156"/>
      <c r="H25" s="160"/>
      <c r="I25" s="160"/>
      <c r="J25" s="160"/>
    </row>
    <row r="26" spans="2:10" x14ac:dyDescent="0.2">
      <c r="B26" s="159" t="s">
        <v>33</v>
      </c>
      <c r="C26" s="159"/>
      <c r="D26" s="4"/>
      <c r="E26" s="159" t="s">
        <v>34</v>
      </c>
      <c r="F26" s="159"/>
      <c r="G26" s="107"/>
      <c r="H26" s="159" t="s">
        <v>35</v>
      </c>
      <c r="I26" s="159"/>
      <c r="J26" s="159"/>
    </row>
    <row r="27" spans="2:10" x14ac:dyDescent="0.2">
      <c r="B27" s="158" t="s">
        <v>149</v>
      </c>
      <c r="C27" s="158"/>
      <c r="D27" s="4"/>
      <c r="E27" s="158" t="s">
        <v>66</v>
      </c>
      <c r="F27" s="158"/>
      <c r="G27" s="106"/>
      <c r="H27" s="158" t="s">
        <v>67</v>
      </c>
      <c r="I27" s="158"/>
      <c r="J27" s="158"/>
    </row>
    <row r="28" spans="2:10" x14ac:dyDescent="0.2">
      <c r="B28" s="158" t="s">
        <v>150</v>
      </c>
      <c r="C28" s="158"/>
      <c r="D28" s="4"/>
      <c r="E28" s="158" t="s">
        <v>69</v>
      </c>
      <c r="F28" s="158"/>
      <c r="G28" s="106"/>
      <c r="H28" s="158" t="s">
        <v>70</v>
      </c>
      <c r="I28" s="158"/>
      <c r="J28" s="158"/>
    </row>
    <row r="29" spans="2:10" x14ac:dyDescent="0.2">
      <c r="D29" s="4"/>
    </row>
  </sheetData>
  <sheetProtection insertRows="0"/>
  <mergeCells count="16">
    <mergeCell ref="B23:H23"/>
    <mergeCell ref="B1:H1"/>
    <mergeCell ref="B2:H2"/>
    <mergeCell ref="B6:H6"/>
    <mergeCell ref="B7:H7"/>
    <mergeCell ref="B5:I5"/>
    <mergeCell ref="H25:J25"/>
    <mergeCell ref="B26:C26"/>
    <mergeCell ref="E26:F26"/>
    <mergeCell ref="B27:C27"/>
    <mergeCell ref="E27:F27"/>
    <mergeCell ref="B28:C28"/>
    <mergeCell ref="E28:F28"/>
    <mergeCell ref="H28:J28"/>
    <mergeCell ref="H26:J26"/>
    <mergeCell ref="H27:J27"/>
  </mergeCells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A2A31-A2EB-4F57-879B-A64B5579D37A}">
  <sheetPr>
    <pageSetUpPr fitToPage="1"/>
  </sheetPr>
  <dimension ref="A1:P33"/>
  <sheetViews>
    <sheetView showGridLines="0" tabSelected="1" view="pageBreakPreview" zoomScaleNormal="100" zoomScaleSheetLayoutView="100" workbookViewId="0">
      <selection activeCell="A11" sqref="A11"/>
    </sheetView>
  </sheetViews>
  <sheetFormatPr baseColWidth="10" defaultColWidth="11.42578125" defaultRowHeight="12.75" x14ac:dyDescent="0.2"/>
  <cols>
    <col min="1" max="2" width="28.7109375" style="4" customWidth="1"/>
    <col min="3" max="3" width="28.7109375" style="56" customWidth="1"/>
    <col min="4" max="4" width="28.7109375" style="4" customWidth="1"/>
    <col min="5" max="5" width="30.7109375" style="4" customWidth="1"/>
    <col min="6" max="6" width="28.7109375" style="4" customWidth="1"/>
    <col min="7" max="16384" width="11.42578125" style="4"/>
  </cols>
  <sheetData>
    <row r="1" spans="1:8" customFormat="1" ht="21.75" customHeight="1" x14ac:dyDescent="0.2">
      <c r="A1" s="162" t="s">
        <v>0</v>
      </c>
      <c r="B1" s="162"/>
      <c r="C1" s="162"/>
      <c r="D1" s="162"/>
      <c r="E1" s="162"/>
      <c r="F1" s="162"/>
    </row>
    <row r="2" spans="1:8" customFormat="1" ht="21.75" customHeight="1" x14ac:dyDescent="0.2">
      <c r="A2" s="163" t="s">
        <v>45</v>
      </c>
      <c r="B2" s="163"/>
      <c r="C2" s="163"/>
      <c r="D2" s="163"/>
      <c r="E2" s="163"/>
      <c r="F2" s="163"/>
    </row>
    <row r="3" spans="1:8" customFormat="1" ht="21.75" customHeight="1" x14ac:dyDescent="0.2">
      <c r="A3" s="59" t="s">
        <v>1</v>
      </c>
      <c r="B3" s="59"/>
      <c r="C3" s="60"/>
      <c r="D3" s="59"/>
      <c r="E3" s="59"/>
      <c r="F3" s="59"/>
    </row>
    <row r="4" spans="1:8" customFormat="1" ht="21.75" customHeight="1" x14ac:dyDescent="0.2">
      <c r="A4" s="29" t="s">
        <v>2</v>
      </c>
      <c r="B4" s="29"/>
      <c r="C4" s="60"/>
      <c r="D4" s="29"/>
      <c r="E4" s="29"/>
      <c r="F4" s="29"/>
    </row>
    <row r="5" spans="1:8" customFormat="1" ht="14.25" customHeight="1" x14ac:dyDescent="0.2">
      <c r="A5" s="167" t="s">
        <v>79</v>
      </c>
      <c r="B5" s="167"/>
      <c r="C5" s="168"/>
      <c r="D5" s="168"/>
      <c r="E5" s="168"/>
      <c r="F5" s="168"/>
      <c r="G5" s="168"/>
      <c r="H5" s="168"/>
    </row>
    <row r="6" spans="1:8" customFormat="1" ht="22.5" customHeight="1" x14ac:dyDescent="0.2">
      <c r="A6" s="165" t="s">
        <v>26</v>
      </c>
      <c r="B6" s="165"/>
      <c r="C6" s="165"/>
      <c r="D6" s="165"/>
      <c r="E6" s="165"/>
      <c r="F6" s="165"/>
    </row>
    <row r="7" spans="1:8" customFormat="1" ht="22.5" customHeight="1" x14ac:dyDescent="0.2">
      <c r="A7" s="166" t="s">
        <v>32</v>
      </c>
      <c r="B7" s="166"/>
      <c r="C7" s="166"/>
      <c r="D7" s="166"/>
      <c r="E7" s="166"/>
      <c r="F7" s="166"/>
    </row>
    <row r="8" spans="1:8" s="62" customFormat="1" ht="22.5" customHeight="1" x14ac:dyDescent="0.2">
      <c r="A8" s="217" t="s">
        <v>3</v>
      </c>
      <c r="B8" s="217" t="s">
        <v>4</v>
      </c>
      <c r="C8" s="217" t="s">
        <v>42</v>
      </c>
      <c r="D8" s="217" t="s">
        <v>5</v>
      </c>
      <c r="E8" s="217" t="s">
        <v>28</v>
      </c>
      <c r="F8" s="217" t="s">
        <v>6</v>
      </c>
    </row>
    <row r="9" spans="1:8" s="62" customFormat="1" ht="22.5" customHeight="1" x14ac:dyDescent="0.2">
      <c r="A9" s="217"/>
      <c r="B9" s="217"/>
      <c r="C9" s="217"/>
      <c r="D9" s="217"/>
      <c r="E9" s="217"/>
      <c r="F9" s="217"/>
    </row>
    <row r="10" spans="1:8" s="54" customFormat="1" ht="28.5" customHeight="1" x14ac:dyDescent="0.2">
      <c r="A10" s="52" t="s">
        <v>89</v>
      </c>
      <c r="B10" s="52" t="s">
        <v>90</v>
      </c>
      <c r="C10" s="52" t="s">
        <v>91</v>
      </c>
      <c r="D10" s="53">
        <v>2392</v>
      </c>
      <c r="E10" s="52" t="s">
        <v>92</v>
      </c>
      <c r="F10" s="52"/>
    </row>
    <row r="11" spans="1:8" s="54" customFormat="1" ht="28.5" customHeight="1" x14ac:dyDescent="0.2">
      <c r="A11" s="52" t="s">
        <v>89</v>
      </c>
      <c r="B11" s="52" t="s">
        <v>90</v>
      </c>
      <c r="C11" s="52" t="s">
        <v>93</v>
      </c>
      <c r="D11" s="53">
        <v>10</v>
      </c>
      <c r="E11" s="52" t="s">
        <v>92</v>
      </c>
      <c r="F11" s="52"/>
    </row>
    <row r="12" spans="1:8" s="54" customFormat="1" ht="28.5" customHeight="1" x14ac:dyDescent="0.2">
      <c r="A12" s="52" t="s">
        <v>89</v>
      </c>
      <c r="B12" s="52" t="s">
        <v>94</v>
      </c>
      <c r="C12" s="52" t="s">
        <v>95</v>
      </c>
      <c r="D12" s="53">
        <v>3501</v>
      </c>
      <c r="E12" s="52" t="s">
        <v>92</v>
      </c>
      <c r="F12" s="52"/>
    </row>
    <row r="13" spans="1:8" s="54" customFormat="1" ht="28.5" customHeight="1" x14ac:dyDescent="0.2">
      <c r="A13" s="52" t="s">
        <v>89</v>
      </c>
      <c r="B13" s="52" t="s">
        <v>94</v>
      </c>
      <c r="C13" s="52" t="s">
        <v>96</v>
      </c>
      <c r="D13" s="53">
        <v>8</v>
      </c>
      <c r="E13" s="52" t="s">
        <v>92</v>
      </c>
      <c r="F13" s="52"/>
    </row>
    <row r="14" spans="1:8" s="54" customFormat="1" ht="28.5" customHeight="1" x14ac:dyDescent="0.2">
      <c r="A14" s="52"/>
      <c r="B14" s="52"/>
      <c r="C14" s="52"/>
      <c r="D14" s="53"/>
      <c r="E14" s="52"/>
      <c r="F14" s="52"/>
    </row>
    <row r="15" spans="1:8" s="54" customFormat="1" ht="28.5" customHeight="1" x14ac:dyDescent="0.2">
      <c r="A15" s="52"/>
      <c r="B15" s="52"/>
      <c r="C15" s="52"/>
      <c r="D15" s="53"/>
      <c r="E15" s="52"/>
      <c r="F15" s="52"/>
    </row>
    <row r="16" spans="1:8" s="54" customFormat="1" ht="28.5" customHeight="1" x14ac:dyDescent="0.2">
      <c r="A16" s="52"/>
      <c r="B16" s="52"/>
      <c r="C16" s="52"/>
      <c r="D16" s="53"/>
      <c r="E16" s="52"/>
      <c r="F16" s="52"/>
    </row>
    <row r="17" spans="1:16" s="54" customFormat="1" ht="28.5" customHeight="1" x14ac:dyDescent="0.2">
      <c r="A17" s="52"/>
      <c r="B17" s="52"/>
      <c r="C17" s="52"/>
      <c r="D17" s="53"/>
      <c r="E17" s="52"/>
      <c r="F17" s="52"/>
    </row>
    <row r="18" spans="1:16" s="54" customFormat="1" ht="28.5" customHeight="1" x14ac:dyDescent="0.2">
      <c r="A18" s="52"/>
      <c r="B18" s="52"/>
      <c r="C18" s="52"/>
      <c r="D18" s="53"/>
      <c r="E18" s="52"/>
      <c r="F18" s="52"/>
    </row>
    <row r="19" spans="1:16" s="54" customFormat="1" ht="28.5" customHeight="1" x14ac:dyDescent="0.2">
      <c r="A19" s="52"/>
      <c r="B19" s="52"/>
      <c r="C19" s="52"/>
      <c r="D19" s="53"/>
      <c r="E19" s="52"/>
      <c r="F19" s="52"/>
    </row>
    <row r="20" spans="1:16" s="54" customFormat="1" ht="28.5" customHeight="1" x14ac:dyDescent="0.2">
      <c r="A20" s="52"/>
      <c r="B20" s="52"/>
      <c r="C20" s="52"/>
      <c r="D20" s="53"/>
      <c r="E20" s="52"/>
      <c r="F20" s="52"/>
    </row>
    <row r="21" spans="1:16" s="54" customFormat="1" ht="28.5" customHeight="1" x14ac:dyDescent="0.2">
      <c r="A21" s="52"/>
      <c r="B21" s="55"/>
      <c r="C21" s="52"/>
      <c r="D21" s="53"/>
      <c r="E21" s="52"/>
      <c r="F21" s="52"/>
    </row>
    <row r="23" spans="1:16" ht="13.5" thickBot="1" x14ac:dyDescent="0.25">
      <c r="D23" s="58"/>
      <c r="E23" s="58"/>
      <c r="F23" s="58"/>
    </row>
    <row r="24" spans="1:16" x14ac:dyDescent="0.2">
      <c r="A24" s="161"/>
      <c r="B24" s="161"/>
      <c r="C24" s="161"/>
      <c r="D24" s="161"/>
      <c r="E24" s="161"/>
      <c r="F24" s="161"/>
    </row>
    <row r="28" spans="1:16" x14ac:dyDescent="0.2">
      <c r="A28"/>
      <c r="B28"/>
      <c r="C28"/>
      <c r="D28"/>
      <c r="E28"/>
      <c r="F28"/>
      <c r="G28"/>
      <c r="H28"/>
      <c r="I28"/>
      <c r="J28"/>
      <c r="K28"/>
    </row>
    <row r="29" spans="1:16" x14ac:dyDescent="0.2">
      <c r="A29"/>
      <c r="B29"/>
      <c r="C29"/>
      <c r="D29"/>
      <c r="E29"/>
      <c r="F29"/>
      <c r="G29"/>
      <c r="H29"/>
      <c r="I29"/>
      <c r="J29"/>
      <c r="K29"/>
      <c r="N29" s="107"/>
      <c r="O29" s="107"/>
      <c r="P29" s="107"/>
    </row>
    <row r="30" spans="1:16" x14ac:dyDescent="0.2">
      <c r="A30" s="189" t="s">
        <v>33</v>
      </c>
      <c r="B30" s="189"/>
      <c r="C30" s="189" t="s">
        <v>34</v>
      </c>
      <c r="D30" s="189"/>
      <c r="E30" s="189" t="s">
        <v>35</v>
      </c>
      <c r="F30" s="189"/>
      <c r="G30" s="103"/>
      <c r="H30" s="103"/>
      <c r="I30" s="103"/>
      <c r="J30" s="103"/>
      <c r="K30" s="103"/>
      <c r="M30" s="103"/>
      <c r="N30" s="103"/>
      <c r="O30" s="103"/>
      <c r="P30" s="103"/>
    </row>
    <row r="31" spans="1:16" x14ac:dyDescent="0.2">
      <c r="A31" s="158" t="s">
        <v>65</v>
      </c>
      <c r="B31" s="158"/>
      <c r="C31" s="158" t="s">
        <v>66</v>
      </c>
      <c r="D31" s="158"/>
      <c r="E31" s="158" t="s">
        <v>67</v>
      </c>
      <c r="F31" s="158"/>
      <c r="G31"/>
      <c r="H31"/>
      <c r="I31"/>
      <c r="J31"/>
      <c r="K31"/>
      <c r="M31"/>
      <c r="N31"/>
      <c r="O31"/>
      <c r="P31"/>
    </row>
    <row r="32" spans="1:16" x14ac:dyDescent="0.2">
      <c r="A32" s="158" t="s">
        <v>68</v>
      </c>
      <c r="B32" s="158"/>
      <c r="C32" s="158" t="s">
        <v>69</v>
      </c>
      <c r="D32" s="158"/>
      <c r="E32" s="158" t="s">
        <v>70</v>
      </c>
      <c r="F32" s="158"/>
      <c r="G32"/>
      <c r="H32"/>
      <c r="I32"/>
      <c r="J32"/>
      <c r="K32"/>
      <c r="M32"/>
      <c r="N32"/>
      <c r="O32"/>
      <c r="P32"/>
    </row>
    <row r="33" spans="3:3" x14ac:dyDescent="0.2">
      <c r="C33" s="4"/>
    </row>
  </sheetData>
  <sheetProtection insertRows="0"/>
  <mergeCells count="21">
    <mergeCell ref="A32:B32"/>
    <mergeCell ref="C32:D32"/>
    <mergeCell ref="E32:F32"/>
    <mergeCell ref="F8:F9"/>
    <mergeCell ref="A24:F24"/>
    <mergeCell ref="A30:B30"/>
    <mergeCell ref="C30:D30"/>
    <mergeCell ref="E30:F30"/>
    <mergeCell ref="A31:B31"/>
    <mergeCell ref="C31:D31"/>
    <mergeCell ref="E31:F31"/>
    <mergeCell ref="A8:A9"/>
    <mergeCell ref="B8:B9"/>
    <mergeCell ref="C8:C9"/>
    <mergeCell ref="D8:D9"/>
    <mergeCell ref="E8:E9"/>
    <mergeCell ref="A1:F1"/>
    <mergeCell ref="A2:F2"/>
    <mergeCell ref="A5:H5"/>
    <mergeCell ref="A6:F6"/>
    <mergeCell ref="A7:F7"/>
  </mergeCells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</vt:lpstr>
      <vt:lpstr>Frac II </vt:lpstr>
      <vt:lpstr>Frac III</vt:lpstr>
      <vt:lpstr>FRAC IV</vt:lpstr>
      <vt:lpstr>FRAC V</vt:lpstr>
      <vt:lpstr>Carátula!Área_de_impresión</vt:lpstr>
      <vt:lpstr>'Frac I'!Área_de_impresión</vt:lpstr>
      <vt:lpstr>'Frac II '!Área_de_impresión</vt:lpstr>
      <vt:lpstr>'Frac III'!Área_de_impresión</vt:lpstr>
      <vt:lpstr>'FRAC IV'!Área_de_impresión</vt:lpstr>
      <vt:lpstr>'FRAC V'!Área_de_impresión</vt:lpstr>
      <vt:lpstr>'Frac II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Juan Martinez Bautista</cp:lastModifiedBy>
  <cp:lastPrinted>2026-10-14T19:20:59Z</cp:lastPrinted>
  <dcterms:created xsi:type="dcterms:W3CDTF">2011-02-10T20:19:47Z</dcterms:created>
  <dcterms:modified xsi:type="dcterms:W3CDTF">2026-10-27T18:11:49Z</dcterms:modified>
</cp:coreProperties>
</file>